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реєстр договорів" sheetId="1" r:id="rId1"/>
  </sheets>
  <definedNames/>
  <calcPr fullCalcOnLoad="1"/>
</workbook>
</file>

<file path=xl/sharedStrings.xml><?xml version="1.0" encoding="utf-8"?>
<sst xmlns="http://schemas.openxmlformats.org/spreadsheetml/2006/main" count="772" uniqueCount="463">
  <si>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</si>
  <si>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</si>
  <si>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</si>
  <si>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</si>
  <si>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</si>
  <si>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</si>
  <si>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</si>
  <si>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</si>
  <si>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</si>
  <si>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Оплачено,грн.</t>
  </si>
  <si>
    <t>Дата оплати</t>
  </si>
  <si>
    <t>Примітки</t>
  </si>
  <si>
    <t>36.00.2 Оброблення та розподілення води трубопроводами; 37.00.1 Послуги каналізаційні</t>
  </si>
  <si>
    <t>КВП ДМР "Міськводоканал</t>
  </si>
  <si>
    <t>оброблення та розподілення води трубопроводами</t>
  </si>
  <si>
    <t>м3</t>
  </si>
  <si>
    <t>послуги каналізаційні</t>
  </si>
  <si>
    <t>80.20.1 Послуги систем безпеки</t>
  </si>
  <si>
    <t>УДСО при ГУМВС України</t>
  </si>
  <si>
    <t>№296/13-2015/ПП-02-2015/10</t>
  </si>
  <si>
    <t>послуги систем безпеки</t>
  </si>
  <si>
    <t>шт</t>
  </si>
  <si>
    <t>ТОВ "ВЕТО"</t>
  </si>
  <si>
    <t>ПП-02-2015/11</t>
  </si>
  <si>
    <t>62.02.2 Послуги щодо консультування стосовно систем і програмного забезпечення</t>
  </si>
  <si>
    <t>ПП "Техноінфомед"</t>
  </si>
  <si>
    <t>ПП-02-2015/12</t>
  </si>
  <si>
    <t>послуги щодо консультування стосовно систем і програмного забезпечення</t>
  </si>
  <si>
    <t>33.12.15 Технічне обслуговування підіймального та вантажного устаткування</t>
  </si>
  <si>
    <t>ДП "РІОЛ" ТОВ "Ліфтсервіс"</t>
  </si>
  <si>
    <t>ПП-02-2015/13</t>
  </si>
  <si>
    <t>технічне обслуговування підіймального та вантажного устаткування</t>
  </si>
  <si>
    <t>62.09.2 Послуги у сфері інформаційних технологій і стосовно компютерної техніки, інші, н.в.і.у.</t>
  </si>
  <si>
    <t>ФОП Замякін В.М.</t>
  </si>
  <si>
    <t>послуги у сфері інформаційних технологій і стосовно компютерної техніки, інші, н.в.і.у.</t>
  </si>
  <si>
    <t>38.11.3 Відходи безпечні, непридатні до вторинного використання, зібрані</t>
  </si>
  <si>
    <t>ТОВ "БІОС"</t>
  </si>
  <si>
    <t>послуги по вивезенню побутових відходів</t>
  </si>
  <si>
    <t>21.10.3 Наркотичні препарати</t>
  </si>
  <si>
    <t>ДП ДАК "Ліки України" Аптека №11</t>
  </si>
  <si>
    <t>Т-03-2015/1</t>
  </si>
  <si>
    <t>наркотичні препарати</t>
  </si>
  <si>
    <t>30.01.2015, 06.02.2015, 16.02.2015, 20.02.2015, 20.02.2015, 24.02.2015, 24.02.2015</t>
  </si>
  <si>
    <t>21.10.6 Залози та інші органи, екстракти цих речовин та ін.речовин людського чи тваринного походження н.в.і.у (кров людська)</t>
  </si>
  <si>
    <t>КЗ "ДОСПК"</t>
  </si>
  <si>
    <t>кров людська</t>
  </si>
  <si>
    <t>17.23.1 Вироби канцелярські паперові (спец.рецептурні бланки)</t>
  </si>
  <si>
    <t>Т-03-2015/3</t>
  </si>
  <si>
    <t>спец.рецептурні бланки форми №3</t>
  </si>
  <si>
    <t>10.51.3 Масло вершкове та молочні пасти; 10.32.1 Соки фруктові та овочеві; 10.72.1 Вироби кондитерські, борошняні: пряники, печиво здобне, вафлі; 10.51.5 Сир сичужний та кисломолочний сир</t>
  </si>
  <si>
    <t>ФОП Ардель М.В.</t>
  </si>
  <si>
    <t>продукти харчування (страховка)</t>
  </si>
  <si>
    <t>35.30.1 Пара та гаряча вода; постачання пари та гарячої води</t>
  </si>
  <si>
    <t>КП ДМР "Дніпродзержинськтепломережа"</t>
  </si>
  <si>
    <t>74т/15</t>
  </si>
  <si>
    <t>пара та гаряча вода</t>
  </si>
  <si>
    <t>Гкал</t>
  </si>
  <si>
    <t>ТОВ "Теплосервіс"</t>
  </si>
  <si>
    <t>38/15Т</t>
  </si>
  <si>
    <t>35.11.1 Енергія електрична</t>
  </si>
  <si>
    <t>ПАТ "ДТЕК "ДНІПРООБЛЕНЕРГО"</t>
  </si>
  <si>
    <t>енергія електрична</t>
  </si>
  <si>
    <t>кВт</t>
  </si>
  <si>
    <t>10.51.1 Молоко та вершки, рідинні оброблені; 10.51.5 Продукти молочні інші (сметана)</t>
  </si>
  <si>
    <t>Т-03-2015/6</t>
  </si>
  <si>
    <t>молоко, сметана</t>
  </si>
  <si>
    <t>1000 г; 450 г</t>
  </si>
  <si>
    <t>10.51.3 Масло вершкове та молочні пасти; 10.32.1 Соки фруктові та овочеві</t>
  </si>
  <si>
    <t>масло, сік фруктовий, сік томатний</t>
  </si>
  <si>
    <t>кг; 0,95 л; 0,95 л</t>
  </si>
  <si>
    <t>10.89.1 Супи, яйця, дріжджі та інші харчові продукти</t>
  </si>
  <si>
    <t>яйця</t>
  </si>
  <si>
    <t>32.50.1 Інструменти і прилади медичні, хірургічні та стоматологічні (медичний інструментарій, термометри медичні)</t>
  </si>
  <si>
    <t>ТОВ "ВІДЖИ МЕДІКАЛ"</t>
  </si>
  <si>
    <t>інструменти і прилади медичні, хірургічні та стоматологічні (медичний інструментарій, термометри медичні)</t>
  </si>
  <si>
    <t>32.50.5 Вироби медичної та хірургічної призначеності, інші (цементи стоматологічні та інші стоматологічні матеріали для пломбування зубів, матеріали перевязувальні та кетгут)</t>
  </si>
  <si>
    <t>Т-03-2015/10</t>
  </si>
  <si>
    <t>вироби медичної та хірургічної призначеності, інші (цементи стоматологічні та інші стоматологічні матеріали для пломбування зубів, матеріали перевязувальні та кетгут)</t>
  </si>
  <si>
    <t>10.62.1 Крохмалі і крохмалепродукти, цукор і цукрові сиропи (глюкоза)</t>
  </si>
  <si>
    <t>ТОВ "БАДМ-Б"</t>
  </si>
  <si>
    <t>крохмалі і крохмалепродукти, цукор і цукрові сиропи (глюкоза)</t>
  </si>
  <si>
    <t>фл, уп</t>
  </si>
  <si>
    <t>20.13.5 Солі інших металів (фіз.розчин)</t>
  </si>
  <si>
    <t>солі інших металів (фіз.розчин)</t>
  </si>
  <si>
    <t>20.14.5 Сполуки сіркоорганічні та інші органічно-неорганічні сполуки; гетероциклічні сполуки, н.в.і.у.</t>
  </si>
  <si>
    <t>Т-03-2015/13</t>
  </si>
  <si>
    <t>сполуки сіркоорганічні та інші органічно-неорганічні сполуки; гетероциклічні сполуки, н.в.і.у.</t>
  </si>
  <si>
    <t>21.10.2 Лізин, глютамінова кислота та їхні солі; солі та гідроксиди амонію четвертинні;ифосфоаміноліліди; аміди та їхні похідні й соліз цих речовин (медикаменти)</t>
  </si>
  <si>
    <t>лізин, глютамінова кислота та їхні солі; солі та гідроксиди амонію четвертинні;ифосфоаміноліліди; аміди та їхні похідні й соліз цих речовин (медикаменти)</t>
  </si>
  <si>
    <t>21.10.5 Провітаміни, вітаміни і гормони; глікозиди та алкалоїди рослинного походження та їхні похідні; антибіотики</t>
  </si>
  <si>
    <t>Т-03-2015/15</t>
  </si>
  <si>
    <t>провітаміни, вітаміни і гормони; глікозиди та алкалоїди рослинного походження та їхні похідні; антибіотики</t>
  </si>
  <si>
    <t>20.14.7 Продукти хімічні, органічні, основні, різноманітні (спирт)</t>
  </si>
  <si>
    <t>продукти хімічні, органічні, основні, різноманітні (спирт)</t>
  </si>
  <si>
    <t>21.20.1 Ліки (медикаменти)</t>
  </si>
  <si>
    <t>Т-03-2015/17</t>
  </si>
  <si>
    <t>ліки (медикаменти)</t>
  </si>
  <si>
    <t>20.14.3 Кислоти моно карбонові жирні технічні; кислоти карбонові та їхні солі (новокаїн)</t>
  </si>
  <si>
    <t>Т-03-2015/18</t>
  </si>
  <si>
    <t>кислоти моно карбонові жирні технічні; кислоти карбонові та їхні солі (новокаїн)</t>
  </si>
  <si>
    <t>20.59.6 Желатин і його похідні, зокрема молочні альбуміни (альбумін)</t>
  </si>
  <si>
    <t>желатин і його похідні, зокрема молочні альбуміни (альбумін)</t>
  </si>
  <si>
    <t>20.13.2 Елементи хімічні, н.в.і.у.; кислоти та сполуки неорганічні</t>
  </si>
  <si>
    <t>елементи хімічні, н.в.і.у.; кислоти та сполуки неорганічні</t>
  </si>
  <si>
    <t>22.19.5 Тканини прогумовані (клейона медична, лейкопластир)</t>
  </si>
  <si>
    <t>Т-03-2015/21</t>
  </si>
  <si>
    <t>тканини прогумовані (клейона медична, лейкопластир)</t>
  </si>
  <si>
    <t>м, шт</t>
  </si>
  <si>
    <t>32.50.2 Інструменти та прилади терапевтичні; приладдя, протези та ортопедичні пристрої (рукавички медичні)</t>
  </si>
  <si>
    <t>інструменти та прилади терапевтичні; приладдя, протези та ортопедичні пристрої (рукавички медичні)</t>
  </si>
  <si>
    <t>пар</t>
  </si>
  <si>
    <t>Послуги щодо безоплатного та пільгового відпуску лікарських засобів за рецептами лікарів КЗ "ДМЛ №1"</t>
  </si>
  <si>
    <t>послуги щодо безоплатного та пільгового відпуску лікарських засобів за рецептами лікарів КЗ "ДМЛ №1"</t>
  </si>
  <si>
    <t>Послуги щодо безоплатного та пільгового відпуску лікарських засобів з урахуванням району обслуговування ДЗ "СМСЧ №8 МОЗ України"</t>
  </si>
  <si>
    <t>ПП-02-2015/7</t>
  </si>
  <si>
    <t>послуги щодо безоплатного та пільгового відпуску лікарських засобів з урахуванням району обслуговування ДЗ "СМСЧ №8 МОЗ України"</t>
  </si>
  <si>
    <t>Послуги щодо безоплатного та пільгового відпуску імуносупресивних лікарських засобів</t>
  </si>
  <si>
    <t>ПП-02-2015/8</t>
  </si>
  <si>
    <t>послуги щодо безоплатного та пільгового відпуску імуносупресивних лікарських засобів</t>
  </si>
  <si>
    <t>10.84.3 Сіль харчова; 01.11.7 Овочі бобові сушені; 10.41.5 Олії рафіновані; 10.39.1 Плоди та овочі, оброблені та законсервовані, крім картоплі; 10.39.2 Плоди й горіхи, оброблені та законсервовані.</t>
  </si>
  <si>
    <t>ФОП Генсер С.В.</t>
  </si>
  <si>
    <t>сіль харчова; овочі бобові сушені; олії рафіновані; плоди та овочі, оброблені та законсервовані, крім картоплі; плоди й горіхи, оброблені та законсервовані.</t>
  </si>
  <si>
    <t>кг, шт, бан</t>
  </si>
  <si>
    <t xml:space="preserve">10.61.2 Борошно пшеничне чи маслинове; 10.62.1 Крохмалі та крохмалепродукти; цукор і цукрові сиропи, н.в.і.у; 10.73.1 Макарони, локшина, зкускус і подібні і борошняні вироби; 10.81.1 Цукор-сирець, тростинний чи буряковий цукор (сахароза) меляса; 10.83.1 Чай і кава, оброблені.   </t>
  </si>
  <si>
    <t xml:space="preserve">борошно пшеничне чи маслинове; крохмалі та крохмалепродукти; цукор і цукрові сиропи, н.в.і.у; макарони, локшина, зкускус і подібні і борошняні вироби; цукор-сирець, тростинний чи буряковий цукор (сахароза) меляса; чай і кава, оброблені.   </t>
  </si>
  <si>
    <t>кг</t>
  </si>
  <si>
    <t xml:space="preserve">10.61.3 Крупи, крупка, гранули та інші продукти з зерна зернових культур.   </t>
  </si>
  <si>
    <t xml:space="preserve">крупи, крупка, гранули та інші продукти з зерна зернових культур.  </t>
  </si>
  <si>
    <t>Т-03-2015/2, Додаткова угода №1</t>
  </si>
  <si>
    <t>10.02.2015, 08.04.2015</t>
  </si>
  <si>
    <t>л</t>
  </si>
  <si>
    <t>20.14.2 Спирти, феноли, фенолоспирти та їхні галогено-сульфо-нітрони нітрозо похідні; спирти жирні технічні (дез.засоби на основі спиртів)</t>
  </si>
  <si>
    <t>ФОП Яценко О.В.</t>
  </si>
  <si>
    <t>Т-03-2015/27</t>
  </si>
  <si>
    <t>дез.засоби на основі спиртів</t>
  </si>
  <si>
    <t>10.71.1 Вироби хлібобулочні, кондитерські та кулінарні, борошняні, нетривалого зберігання</t>
  </si>
  <si>
    <t>ТОВ "Хлібзавод №3"</t>
  </si>
  <si>
    <t>хліб</t>
  </si>
  <si>
    <t>21.20.2 Препарати фармацевтичні, інші (реактиви лабораторні)</t>
  </si>
  <si>
    <t>ПНТ "Регіон"</t>
  </si>
  <si>
    <t>реактиви лабораторні</t>
  </si>
  <si>
    <t>ТОВ НВП "Філісіт-Діагностика"</t>
  </si>
  <si>
    <t>63.11.1 Послуги щодо оброблення даних, розміщенняінформації на веб-вузлах, щодо програмного застосування та інші послуги щодо забезпеченняінформаційно-технологічною інфраструктурою</t>
  </si>
  <si>
    <t>ФОП Шелкова Е.В.</t>
  </si>
  <si>
    <t>101-15</t>
  </si>
  <si>
    <t>послуги щодо оброблення даних</t>
  </si>
  <si>
    <t>ДФ ТОВ "Медмаркет Рітейл Груп" магазин "Медтехніка"</t>
  </si>
  <si>
    <t>Т-03-2015/31</t>
  </si>
  <si>
    <t>цементи стоматологічні та інші стоматологічні матеріали для пломбування зубів</t>
  </si>
  <si>
    <t>ПП "Медінфосервіс"</t>
  </si>
  <si>
    <t>ПП-02-2015/21</t>
  </si>
  <si>
    <t>ТОВ "Центр сертифікації ключів Україна"</t>
  </si>
  <si>
    <t>ПП-02-2015/22</t>
  </si>
  <si>
    <t>61.10.1 Послуги щодо передавання даних і повідомлень</t>
  </si>
  <si>
    <t>ПАТ "Укртелеком"</t>
  </si>
  <si>
    <t>КПЕ-01-15/5</t>
  </si>
  <si>
    <t>послуги щодо передавання даних і повідомлень</t>
  </si>
  <si>
    <t>85.59.1 Послуги у сфері професійної освіти, н.в.і.у</t>
  </si>
  <si>
    <t>КП "Дніпродзержинський навчально-курсовий комбінат"</t>
  </si>
  <si>
    <t>№146</t>
  </si>
  <si>
    <t>послуги у сфері професійної освіти, н.в.і.у</t>
  </si>
  <si>
    <t>20.11.1 Гази промислові (кисень та вуглекислота)</t>
  </si>
  <si>
    <t>ТОВ Фірма "Кріогенсервіс"</t>
  </si>
  <si>
    <t>кисень та вуглекислота</t>
  </si>
  <si>
    <t>20.59.1 Фотопластинки й фотоплівки, плівка для миттєвого друку; фотохімікати та фотографічні незмішані речовини (рентгенплівка)</t>
  </si>
  <si>
    <t>ФОП Михайлик М.О.</t>
  </si>
  <si>
    <t>рентгенплівка</t>
  </si>
  <si>
    <t>20.59.5 Продукти хімічні різноманітні (середовища живильні готові для вирощування культур мікроорганізмів)</t>
  </si>
  <si>
    <t>ФОП Куратьєв Б.В.</t>
  </si>
  <si>
    <t>середовища живильні готові для вирощування культур мікроорганізмів</t>
  </si>
  <si>
    <t>01.13.1 Овочі листкові; 01.13.4 Овочі корнеплодні, цибулинні та бульбоподібні</t>
  </si>
  <si>
    <t>капуста, цибуля, морква, буряк</t>
  </si>
  <si>
    <t>27.02.2015, 27.02.2015, 27.03.2015, 31.03.2015, 30.04.2015, 30.04.2015</t>
  </si>
  <si>
    <t>20.20.1 Пестециди та інші агрохімічні продукти (дез.засоби дезінфекційні)</t>
  </si>
  <si>
    <t>ТОВ "Стеріл-4"</t>
  </si>
  <si>
    <t>Т-03-2015/36</t>
  </si>
  <si>
    <t>дез.засоби дезінфекційні</t>
  </si>
  <si>
    <t>05.03.2015, 31.03.2015, 14.05.2015, 21.05.2015</t>
  </si>
  <si>
    <t>03.04.2015, 28.05.2015</t>
  </si>
  <si>
    <t>Т-03-2015/25, Додаткова угода №1</t>
  </si>
  <si>
    <t>20.05.2015, 20.05.2015, 20.05.2015, 28.05.2015</t>
  </si>
  <si>
    <t>Т-03-2015/35, Додаткова угода №1</t>
  </si>
  <si>
    <t>05.05.2015, 28.05.2015</t>
  </si>
  <si>
    <t>17.12.7 Папір і картон оброблені (пакувальний папір)</t>
  </si>
  <si>
    <t>ФОП Лісунова Н.О.</t>
  </si>
  <si>
    <t>пакувальний папір</t>
  </si>
  <si>
    <t>26.51.6 Інструменти та прилади вимірювальні (індикатори)</t>
  </si>
  <si>
    <t>Т-03-2015/38</t>
  </si>
  <si>
    <t>індикатори</t>
  </si>
  <si>
    <t>20.11.1 Гази промислові (ацетилен, пропан, кисень технічний)</t>
  </si>
  <si>
    <t>ТОВ "Фірма "Кріогенсервіс"</t>
  </si>
  <si>
    <t>ацетилен, пропан, кисень технічний</t>
  </si>
  <si>
    <t>бал</t>
  </si>
  <si>
    <t>01.13.5 Корнеплоди та бульби їстівні з високим умістом крохмалю та інуліну (картопля)</t>
  </si>
  <si>
    <t>картопля</t>
  </si>
  <si>
    <t>Т-03-2015/41</t>
  </si>
  <si>
    <t>Т-03-2015/42</t>
  </si>
  <si>
    <t>10.86.1 Продукти харчові готові гомогенезовані для дитячого дієтичного харчування</t>
  </si>
  <si>
    <t>Т-03-2015/43</t>
  </si>
  <si>
    <t>молочні суміші</t>
  </si>
  <si>
    <t>17.12.7 Папір і картон оброблені</t>
  </si>
  <si>
    <t>ФОП Богатир Ю.М.</t>
  </si>
  <si>
    <t>Т-03-2015/44</t>
  </si>
  <si>
    <t>папір ксер. А4</t>
  </si>
  <si>
    <t>№195</t>
  </si>
  <si>
    <t>20.13.3 Солі металеві галоїдні; гипохлорид, хлорати й перехлорати (дез.засоби на основі хлору); 20.14.2 Спирти, феноли, фенолоспирти та їхні галогено-сульфо-нітрони нітрозо похідні; спирти жирні технічні (дез.засоби на основі спиртів)</t>
  </si>
  <si>
    <t>ТОВ "Дезцентр плюс"</t>
  </si>
  <si>
    <t>дез.засоби на основі хлору; дез.засоби на основі спиртів</t>
  </si>
  <si>
    <t>21.10.6 Залози та інші органи, екстракти цих речовин та ін.речовин людського чи тваринного походження н.в.і.у (сироватки, вакцини)</t>
  </si>
  <si>
    <t>сироватки, вакцини</t>
  </si>
  <si>
    <t>05.03.2015, 18.03.2015, 23.03.2015, 05.03.2015, 18.03.2015, 30.03.2015, 30.04.2015, 30.04.2015, 30.04.2015, 22.05.2015, 14.05.2015, 14.05.2015, 21.05.2015, 22.05.2015, 28.05.2015, 10.06.2015, 30.06.2015, 30.06.2015</t>
  </si>
  <si>
    <t>05.03.2015, 05.03.2015, 30.03.2015, 30.06.2015, 30.06.2015</t>
  </si>
  <si>
    <t>17.23.1 Вироби канцелярські паперові (бланки - свідоцтва про смерть)</t>
  </si>
  <si>
    <t>ТОВ "Телематика-Дніпро"</t>
  </si>
  <si>
    <t>Т-03-2015/47</t>
  </si>
  <si>
    <t>свідоцтва про смерть</t>
  </si>
  <si>
    <t>-</t>
  </si>
  <si>
    <t>25.02.2015</t>
  </si>
  <si>
    <t>8,95; 13,00</t>
  </si>
  <si>
    <t>70,50; 9,25; 9,25</t>
  </si>
  <si>
    <t>Т-03-2015/33, Додаткова угода №1</t>
  </si>
  <si>
    <t>21.04.2015, 22.07.2015</t>
  </si>
  <si>
    <t>81.29.1 Послуги щодо дезінфікування та винищування шкідників</t>
  </si>
  <si>
    <t>ДУ "ДОЦ Держсанепід служби України"</t>
  </si>
  <si>
    <t>№405/1</t>
  </si>
  <si>
    <t>послуги щодо дезінфікування та винищування шкідників</t>
  </si>
  <si>
    <t>кв.м.</t>
  </si>
  <si>
    <t>19.20.2 Паливо рідинне та газ, оливи мастильні; 28.29.1 Газогенератори дистиляційні та фільтрувальні апарати</t>
  </si>
  <si>
    <t>ФОП Якименко О.В.</t>
  </si>
  <si>
    <t>Т-03-2015/48</t>
  </si>
  <si>
    <t>фільтри, масла</t>
  </si>
  <si>
    <t>19.20.2 Паливо рідинне та газ, оливи мастильні</t>
  </si>
  <si>
    <t>ПП "Мікс"</t>
  </si>
  <si>
    <t>Т-03-2015/49</t>
  </si>
  <si>
    <t>бензин</t>
  </si>
  <si>
    <t xml:space="preserve">30.04.2015, 30.04.2015, 29.05.2015, 13.08.2015, 14.08.2015, 28.08.2015, </t>
  </si>
  <si>
    <t xml:space="preserve">13.08.2015, 13.08.2015, 13.08.2015, 28.08.2015, 28.08.2015, </t>
  </si>
  <si>
    <t>28.04.2015, 28.04.2015, 20.05.2015, 20.05.2015, 13.08.2015, 13.08.2015,  13.08.2015,</t>
  </si>
  <si>
    <t>ТОВ "Інститут економічної освіти і розвитку"</t>
  </si>
  <si>
    <t>167/07-іЕ</t>
  </si>
  <si>
    <t>71.20.1 Послуги щодо технічного випробування й аналізування</t>
  </si>
  <si>
    <t>ТОВ "Теплолюкс"</t>
  </si>
  <si>
    <t>№36</t>
  </si>
  <si>
    <t>послуги щодо технічного випробування й аналізування</t>
  </si>
  <si>
    <t>58.14.1 Журнали періодичні видання друковані</t>
  </si>
  <si>
    <t>УДППЗ "Укрпошта"</t>
  </si>
  <si>
    <t>№247-15-826</t>
  </si>
  <si>
    <t>журнали періодичні видання друковані</t>
  </si>
  <si>
    <t>Тов "Звіт-Центр ОКПСЗ"</t>
  </si>
  <si>
    <t>ПП-02-2015/40</t>
  </si>
  <si>
    <t>17.23.1 Вироби канцелярські паперові</t>
  </si>
  <si>
    <t>Т-03-2015/50</t>
  </si>
  <si>
    <t>івироби канцелярські паперові</t>
  </si>
  <si>
    <t>24.20.1 Труби, трубки, порожнисті профілі, безшовні, зі сталі; 24.20.4 Фітинги до труб чи трубок зі сталі, не литі; 25.93.1 Вироби з дроту, ланцюги та пружини; 25.94.1 Вироби кріпильні та ґвинтонарізні</t>
  </si>
  <si>
    <t>Фоп Захаров С.А.</t>
  </si>
  <si>
    <t>труби, фітинги до труб, електроди, болти, гайки</t>
  </si>
  <si>
    <t>Т-03-2015/52</t>
  </si>
  <si>
    <t>інструменти і прилади медичні, хірургічні та стоматологічні</t>
  </si>
  <si>
    <t>26.51.5 Прилади для контролювання інших фізичних характеристик</t>
  </si>
  <si>
    <t>ТОВ "Фірма Семпал ко ЛТД"</t>
  </si>
  <si>
    <t>Т-03-2015/53</t>
  </si>
  <si>
    <t>прилади для контролювання інших фізичних характеристик</t>
  </si>
  <si>
    <t>Т-03-2015/54</t>
  </si>
  <si>
    <t>20.59.1 Фотопластинки й фотоплівки, плівка для миттєвого друку; фотохімікати та фотографічні незмішані речовини</t>
  </si>
  <si>
    <t>Т-03-2015/55</t>
  </si>
  <si>
    <t>Т-03-2015/56</t>
  </si>
  <si>
    <t>рукавички медичні</t>
  </si>
  <si>
    <t>20.14.2 Спирти, феноли, фенолоспирти та їхні галогено-, сульфо-, нітро-чи нітрозопохідні; спирти жирні технічні; 20.20.1 Пестициди та інші агрохімічні продукти</t>
  </si>
  <si>
    <t>Т-03-2015/57</t>
  </si>
  <si>
    <t>спирт, дез.засоби</t>
  </si>
  <si>
    <t>20.13.3 Солі металів галоїдні; гіпохлорити, хлорати й перхлорати; 20.14.2 Спирти, феноли, фенолоспирти та їхні галогено-, сульфо-, нітро-чи нітрозопохідні; спирти жирні технічні</t>
  </si>
  <si>
    <t>Т-03-2015/58</t>
  </si>
  <si>
    <t>дез.засоби</t>
  </si>
  <si>
    <t>Т-03-2015/59</t>
  </si>
  <si>
    <t>17.23.1 Вироби канцелярські паперові (бланки)</t>
  </si>
  <si>
    <t>ПП "Поліум"</t>
  </si>
  <si>
    <t>Т-03-2015/60</t>
  </si>
  <si>
    <t>бланки</t>
  </si>
  <si>
    <t xml:space="preserve">17.04.2015, 20.05.2015, 09.09.2015, </t>
  </si>
  <si>
    <t xml:space="preserve">16.04.2015, 21.04.2015, 23.04.2015, 30.04.2015, 08.05.2015, 20.05.2015, 11.09.2015, </t>
  </si>
  <si>
    <t xml:space="preserve">10.06.2015, 26.06.2015, 07.09.2015, 11.09.2015, </t>
  </si>
  <si>
    <t>09.09.2015, 09.09.2015</t>
  </si>
  <si>
    <t>11.09.2015, 11.09.2015,</t>
  </si>
  <si>
    <t>65.12.1 Послуги щодо страхування від нещасних випадків і страхування здоровя</t>
  </si>
  <si>
    <t>ВАТ НАСК "Оранта"</t>
  </si>
  <si>
    <t>№1005779</t>
  </si>
  <si>
    <t>страхування здоровя працівників</t>
  </si>
  <si>
    <t xml:space="preserve">10.06.2015, 11.09.2015, 23.09.2015, </t>
  </si>
  <si>
    <t>Послуги щодо безоплатного та пільгового відпуску лікарських засобів громадянам, які брали участь в АТО</t>
  </si>
  <si>
    <t>ПП-02-2015/42</t>
  </si>
  <si>
    <t>послуги щодо безоплатного та пільгового відпуску лікарських засобів громадянам, які брали участь в АТО</t>
  </si>
  <si>
    <t>74.10.19 Послуги щодо проектування спеціалізовані, інші</t>
  </si>
  <si>
    <t>ТОВ НВП "АВАЛОН"</t>
  </si>
  <si>
    <t>ПП-02-2015/386ПР</t>
  </si>
  <si>
    <t>послуги щодо проектування спеціалізовані, інші</t>
  </si>
  <si>
    <t>ДП "Проектний інститут "Дніпродзержинськцивільпроект"</t>
  </si>
  <si>
    <t>№4084</t>
  </si>
  <si>
    <t>38.12.2 Відходи небезпечні</t>
  </si>
  <si>
    <t>КП "Дніпродзержинський спецкомбінат"</t>
  </si>
  <si>
    <t>ПП-02-2015/45</t>
  </si>
  <si>
    <t>захоронення біологічних відходів</t>
  </si>
  <si>
    <t>10.12.1 Чверть куряча; 10.20.1 Риба; 10.51.4 Сир кисломолочний</t>
  </si>
  <si>
    <t>Т-03-2015/61</t>
  </si>
  <si>
    <t>чверть куряча; риба; сир кисломолочний</t>
  </si>
  <si>
    <t>22.11.1 Шини; 27.20.1 Акумулятор; 28.11.4 Частини двигунів</t>
  </si>
  <si>
    <t>ФОП Вінник Р.О.</t>
  </si>
  <si>
    <t>Т-03-2015/62</t>
  </si>
  <si>
    <t>шини; акумулятор; частини двигунів</t>
  </si>
  <si>
    <t>10.13.1 Сосиски з молоком</t>
  </si>
  <si>
    <t>ТОВ НВО "Промсервіс"</t>
  </si>
  <si>
    <t>Т-03-2015/63</t>
  </si>
  <si>
    <t>сосиски з молоком</t>
  </si>
  <si>
    <t>№12-1200-2015, Додаткова угода №1</t>
  </si>
  <si>
    <t>25.02.2015, 11.11.2015</t>
  </si>
  <si>
    <t xml:space="preserve">27.01.2015, 24.02.2015, 20.03.2015, 30.03.2015, 30.04.2015, 28.05.2015, 26.06.2015, 28.07.2015, 28.08.2015, 27.10.2015, </t>
  </si>
  <si>
    <t xml:space="preserve">18.03.2015, 18.03.2015, 31.03.2015, 30.04.2015, 29.05.2015, 12.08.2015, 13.08.2015, 28.08.2015, 30.10.2015, </t>
  </si>
  <si>
    <t>17.03.2015, 17.03.2015, 17.03.2015, 31.03.2015, 30.04.2015, 21.05.2015, 13.08.2015, 14.08.2015, 28.08.2015, 16.09.2015, 16.10.2015, 20.10.2015,</t>
  </si>
  <si>
    <t>ПП-02-2015/14, Додаткова угода №1, Додаткова угода №2</t>
  </si>
  <si>
    <t>12.03.2015, 08.06.2015, 30.09.2015</t>
  </si>
  <si>
    <t xml:space="preserve">16.03.2015, 16.03.2015, 16.03.2015, 31.03.2015, 30.04.2015, 29.05.2015, 13.08.2015, 13.08.2015, 14.08.2015, 14.09.2015, 16.09.2015, 07.10.2015, 05.11.2015, </t>
  </si>
  <si>
    <t>ПП-02-2015/17, Додаткова угода №1</t>
  </si>
  <si>
    <t>26.03.2015, 27.10.2015</t>
  </si>
  <si>
    <t>30.04.2015, 21.05.2015, 21.05.2015, 29.05.2015, 13.08.2015, 13.08.2015, 28.08.2015, 14.09.2015, 14.09.2015, 13.10.2015,</t>
  </si>
  <si>
    <t>Т-03-2015/4, Додаткова угода №1</t>
  </si>
  <si>
    <t>12.03.2015, 05.10.2015</t>
  </si>
  <si>
    <t xml:space="preserve">13.03.2015, 13.03.2015, 25.03.2015, 25.03.2015, 20.03.2015, 20.03.2015, 30.03.2015, 28.04.2015, 28.04.2015, 30.04.2015, 30.04.2015, 30.04.2015, 30.04.2015, 30.04.2015, 20.05.2015, 20.05.2015, 20.05.2015, 28.05.2015, 28.05.2015, 28.05.2015, 12.06.2015, 12.06.2015, 26.06.2015, 26.06.2015, 26.06.2015, 26.06.2015, 30.06.2015, 09.07.2015, 09.07.2015, 09.07.2015, 31.07.2015, 28.07.2015, 28.07.2015, 28.07.2015, 28.07.2015, 28.07.2015, 13.08.2015, 13.08.2015, 13.08.2015,  28.08.2015, 13.08.2015, 13.08.2015,28.08.2015, 28.08.2015, 28.08.2015, 09.09.2015, 09.09.2015, 11.09.2015, 11.09.2015, 11.09.2015, 14.09.2015, 20.10.2015, 22.10.2015, 30.10.2015, 30.10.2015, 30.10.2015, 30.10.2015, 30.10.2015, </t>
  </si>
  <si>
    <t>Т-03-2015/5, Додаткова угода №1, Додаткова угода №2, Додаткова угода №3, Додаткова угода №4, Додаткова угода №5, Додаткова угода №6,  Додаткова угода №7</t>
  </si>
  <si>
    <t xml:space="preserve">17.03.2015, 07.04.2015, 25.05.2015, 06.07.2015, 18.08.2015, 05.10.2015, 02.11.2015, 11.11.2015, </t>
  </si>
  <si>
    <t>19.03.2015, 19.03.2015, 19.03.2015, 19.03.2015, 23.03.2015, 23.03.2015, 23.03.2015, 23.03.2015, 14.04.2015, 14.04.2015, 14.04.2015, 14.04.2015, 23.04.2015, 23.04.2015, 23.04.2015, 23.04.2015, 08.05.2015, 28.05.2015, 28.05.2015, 28.05.2015, 28.05.2015, 10.06.2015, 08.07.2015, 08.07.2015, 09.07.2015, 09.07.2015, 09.07.2015, 09.07.2015, 09.07.2015, 09.07.2015, 09.07.2015, 09.07.2015, 09.07.2015, 09.07.2015, 26.08.2015, 26.08.2015, 26.08.2015, 26.08.2015, 26.08.2015, 08.09.2015, 09.09.2015, 16.09.2015, 16.09.2015, 16.09.2015, 16.09.2015, 22.09.2015, 22.09.2015, 16.10.2015, 22.10.2015, 22.10.2015, 09.11.2015, 10.11.2015, 10.11.2015, 10.11.2015</t>
  </si>
  <si>
    <t>710, Додаткова угода №1, Додаткова угода №2</t>
  </si>
  <si>
    <t>25.02.2015, 25.02.2015, 29.10.2015</t>
  </si>
  <si>
    <t xml:space="preserve">28.02.2015, 28.02.2015, 21.02.2015, 21.03.2015, 21.03.2015, 21.03.2015, 30.03.2015, 03.04.2015, 14.04.2015, 17.04.2015, 28.04.2015, 28.04.2015, 30.04.2015, 30.04.2015, 08.05.2015, 28.05.2015, 28.05.2015, 26.06.2015, 26.06.2015, 28.07.2015, 28.07.2015, 28.08.2015, 31.08.2015, 31.08.2015, 30.10.2015, 30.10.2015, </t>
  </si>
  <si>
    <t xml:space="preserve">30.04.2015, 30.04.2015, 30.04.2015, 30.04.2015, 30.04.2015, 30.04.2015, 30.04.2015, 30.04.2015, 30.04.2015, 14.05.2015, 14.05.2015, 14.05.2015, 20.05.2015, 20.05.2015, 20.05.2015, 22.05.2015, 22.05.2015, 22.05.2015, 28.05.2015, 10.06.2015, 10.06.2015, 12.06.2015, 12.06.2015,26.06.2015, 26.06.2015, 26.06.2015, 26.06.2015, 26.06.2015, 09.07.2015, 09.07.2015, 13.07.2015, 15.07.2015, 15.07.2015, 16.07.2015, 22.07.2015, 28.07.2015, 28.07.2015, 07.08.2015, 07.08.2015, 13.08.2015, 13.08.2015, 14.08.2015, 19.08.2015, 28.08.2015, 28.08.2015, 28.08.2015, 11.09.2015, 11.09.2015, 11.09.2015, 11.09.2015, 16.09.2015, 16.09.2015, 22.09.2015, 22.09.2015, 22.09.2015, 13.10.2015, 13.10.2015, 13.10.2015, 16.10.2015, 16.10.2015, 20.10.2015, 22.10.2015, 23.10.2015, 05.11.2015, </t>
  </si>
  <si>
    <t>Т-03-2015/7, Додаткова угода №1</t>
  </si>
  <si>
    <t>01.04.2015, 05.10.2015</t>
  </si>
  <si>
    <t xml:space="preserve">30.04.2015, 30.04.2015, 30.04.2015, 14.05.2015, 20.05.2015, 20.05.2015, 28.05.2015, 10.06.2015, 12.06.2015, 17.06.2015, 26.06.2015, 26.06.2015, 26.06.2015, 09.07.2015, 15.07.2015, 22.07.2015, 28.07.2015, 13.08.2015, 13.08.2015, 19.08.2015, 28.08.2015, 11.09.2015, 11.09.2015, 22.09.2015, 22.09.2015, 16.10.2015, 22.10.2015, 23.10.2015, </t>
  </si>
  <si>
    <t>Т-03-2015/8, Додаткова угода №1</t>
  </si>
  <si>
    <t>01.04.2015, 02.11.2015</t>
  </si>
  <si>
    <t xml:space="preserve">30.04.2015, 30.04.2015, 30.04.2015, 30.04.2015, 14.05.2015, 20.05.2015, 12.06.2015, 26.06.2015, 26.06.2015, 09.07.2015, 15.07.2015, 22.07.2015, 28.07.2015, 07.08.2015, 13.08.2015, 28.08.2015, 11.09.2015,  11.09.2015, 16.09.2015, 22.09.2015, 13.10.2015, 13.10.2015, 13.10.2015, 20.10.2015, 23.10.2015, </t>
  </si>
  <si>
    <t>Т-03-2015/9, Додаткова угода №1</t>
  </si>
  <si>
    <t>01.04.2015, 16.10.2015</t>
  </si>
  <si>
    <t xml:space="preserve">08.04.2015, 17.04.2015, 20.05.2015, 27.07.2015, 09.09.2015, 27.10.2015, </t>
  </si>
  <si>
    <t>Т-03-2015/11, Додаткова угода №1</t>
  </si>
  <si>
    <t>01.04.2015, 12.10.2015</t>
  </si>
  <si>
    <t xml:space="preserve">17.04.2015, 21.04.2015, 23.04.2015, 30.04.2015, 20.05.2015, 09.07.2015, 10.08.2015, 23.10.2015, </t>
  </si>
  <si>
    <t>Т-03-2015/12, Додаткова угода №1</t>
  </si>
  <si>
    <t xml:space="preserve">17.04.2015, 28.04.2015, 30.04.2015, 08.05.2015, 20.05.2015, 27.05.2015, 26.06.2015, 09.07.2015, 10.08.2015, 23.10.2015, 27.10.2015, </t>
  </si>
  <si>
    <t>Т-03-2015/14, Додаткова угода №1</t>
  </si>
  <si>
    <t xml:space="preserve">17.04.2015, 30.04.2015, 30.04.2015, 20.05.2015, 09.07.2015, 10.08.2015, 28.08.2015, 22.09.2015, 13.10.2015, 20.10.2015, 30.10.2015, </t>
  </si>
  <si>
    <t xml:space="preserve">17.04.2015, 21.04.2015, 23.04.2015, 30.04.2015, 30.04.2015, 30.04.2015, 26.06.2015, 10.08.2015, 28.08.2015, 22.09.2015, 22.09.2015, 16.10.2015, 20.10.2015, 27.10.2015, </t>
  </si>
  <si>
    <t>Т-03-2015/16, Додаткова угода №1</t>
  </si>
  <si>
    <t xml:space="preserve">09.07.2015, 28.07.2015, 11.09.2015, 23.10.2015, 27.10.2015, </t>
  </si>
  <si>
    <t xml:space="preserve">30.04.2015, 30.04.2015, 20.05.2015, 26.06.2015, 09.07.2015, 10.08.2015, 28.08.2015, 11.09.2015, 22.09.2015,  22.09.2015, 16.10.2015, 23.10.2015, </t>
  </si>
  <si>
    <t xml:space="preserve">17.04.2015, 21.04.2015, 23.04.2015, 20.05.2015, 09.07.2015, 13.07.2015, 13.07.2015, 13.07.2015, 15.07.2015, 10.08.2015, 22.09.2015, 16.10.2015, </t>
  </si>
  <si>
    <t>Т-03-2015/19, Додаткова угода №1</t>
  </si>
  <si>
    <t xml:space="preserve">17.04.2015, 21.04.2015, 23.04.2015, 30.04.2015, 22.09.2015, 23.10.2015, </t>
  </si>
  <si>
    <t>Т-03-2015/20, Додаткова угода №1</t>
  </si>
  <si>
    <t xml:space="preserve">17.04.2015, 30.04.2015, 30.04.2015, 20.05.2015, 27.05.2015, 26.06.2015, 10.08.2015, 28.08.2015, 22.09.2015, 16.10.2015, 23.10.2015, </t>
  </si>
  <si>
    <t>Т-03-2015/22, Додаткова угода №1</t>
  </si>
  <si>
    <t>02.04.2015, 05.10.2015</t>
  </si>
  <si>
    <t xml:space="preserve">10.04.2015, 30.04.2015, 20.10.2015, </t>
  </si>
  <si>
    <t>ПП-02-2015/6, Додаткова угода №1</t>
  </si>
  <si>
    <t>24.02.2015, 25.09.2015</t>
  </si>
  <si>
    <t xml:space="preserve">31.03.2015, 20.04.2015, 30.04.2015, 29.05.2015, 26.06.2015, 28.08.2015, 16.10.2015, 30.10.2015, </t>
  </si>
  <si>
    <t xml:space="preserve">31.03.2015, 20.04.2015, 20.04.2015, 30.04.2015, 30.04.2015, 22.05.2015, 22.05.2015, 26.06.2015, 26.06.2015, 28.07.2015, 28.07.2015, 28.08.2015, 28.08.2015, 14.09.2015, 14.09.2015, 16.10.2015, 16.10.2015, 30.10.2015, </t>
  </si>
  <si>
    <t xml:space="preserve">31.03.2015, 30.04.2015, 29.05.2015, 26.06.2015, 28.07.2015, 28.08.2015, 14.09.2015, 30.10.2015, </t>
  </si>
  <si>
    <t>Т-03-2015/23, Додаткова угода №1, Додаткова угода №2</t>
  </si>
  <si>
    <t>03.04.2015, 28.05.2015, 05.10.2015</t>
  </si>
  <si>
    <t xml:space="preserve">30.04.2015, 18.05.2015, 28.05.2015, 26.06.2015, 26.06.2015, 28.07.2015, 14.08.2015, 28.08.2015, 17.09.2015, 17.09.2015, 13.10.2015, 23.10.2015, </t>
  </si>
  <si>
    <t>Т-03-2015/24, Додаткова угода №1, Додаткова угода №2</t>
  </si>
  <si>
    <t xml:space="preserve">30.04.2015, 18.05.2015, 28.05.2015, 26.06.2015, 26.06.2015, 13.07.2015, 28.07.2015, 19.08.2015, 28.08.2015, 11.09.2015, 20.10.2015, 23.10.2015, </t>
  </si>
  <si>
    <t xml:space="preserve">30.04.2015, 20.05.2015, 26.06.2015, 26.06.2015, 26.06.2015, 13.07.2015, 28.07.2015, 14.08.2015, 28.08.2015, 11.09.2015, 11.09.2015, 17.09.2015, 13.10.2015, 20.10.2015, 23.10.2015, </t>
  </si>
  <si>
    <t>Т-03-2015/26, Додаткова угода №1</t>
  </si>
  <si>
    <t>08.04.2015, 05.10.2015</t>
  </si>
  <si>
    <t xml:space="preserve">30.04.2015, 20.05.2015, 27.05.2015, 27.05.2015, 27.05.2015, 08.07.2015, 08.07.2015, 08.07.2015, 31.07.2015, 27.07.2015, 27.07.2015, 27.07.2015, 27.07.2015, 27.07.2015, 27.07.2015, 11.09.2015, 11.09.2015, 11.09.2015, 11.09.2015, 12.10.2015, </t>
  </si>
  <si>
    <t>Т-03-2015/28, Додаткова угода №1, Додаткова угода №2</t>
  </si>
  <si>
    <t>09.04.2015, 20.05.2015, 04.11.2015</t>
  </si>
  <si>
    <t xml:space="preserve">30.04.2015, 30.04.2015, 20.05.2015, 28.05.2015, 28.05.2015, 10.06.2015, 10.06.2015, 10.06.2015, 12.06.2015, 12.06.2015, 12.06.2015, 12.06.2015, 12.06.2015, 17.06.2015, 17.06.2015, 17.06.2015, 26.06.2015, 26.06.2015, 26.06.2015, 26.06.2015, 26.06.2015, 26.06.2015, 26.06.2015, 26.06.2015, 26.06.2015, 26.06.2015, 26.06.2015, 09.07.2015, 09.07.2015, 09.07.2015, 09.07.2015, 09.07.2015, 09.07.2015, 16.07.2015, 16.07.2015, 16.07.2015, 16.07.2015, 28.07.2015, 28.07.2015, 28.07.2015, 06.08.2015, 06.08.2015, 06.08.2015, 06.08.2015, 07.08.2015, 10.08.2015, 13.08.2015, 13.08.2015,  13.08.2015,  13.08.2015,  13.08.2015,  13.08.2015, 19.08.2015, 19.08.2015, 19.08.2015, 19.08.2015, 19.08.2015, 25.08.2015, 25.08.2015, 25.08.2015, 28.08.2015, 28.08.2015, 28.08.2015, 28.08.2015, 28.08.2015, 28.08.2015, 31.08.2015, 11.09.2015, 11.09.2015, 11.09.2015, 11.09.2015, 11.09.2015, 11.09.2015, 11.09.2015, 11.09.2015, 11.09.2015, 14.09.2015, 16.09.2015, 16.09.2015, 16.09.2015, 16.09.2015, 17.09.2015, 21.09.2015, 22.09.2015, 22.09.2015, 22.09.2015, 22.09.2015, 13.10.2015, 13.10.2015, 13.10.2015, 13.10.2015, 13.10.2015, 13.10.2015, 13.10.2015, 13.10.2015, 13.10.2015, 15.10.2015, 16.10.2015,  16.10.2015,  16.10.2015, 20.10.2015, 20.10.2015, 20.10.2015, 20.10.2015, 20.10.2015, 20.10.2015, 22.10.2015, 23.10.2015, 27.10.2015, 27.10.2015, 04.11.2015, 05.11.2015, 05.11.2015, 30.10.2015, 30.10.2015, 30.10.2015, 30.10.2015, 04.11.2015, 05.11.2015, 05.11.2015, </t>
  </si>
  <si>
    <t>Т-03-2015/29, Додаткова угода №1</t>
  </si>
  <si>
    <t>09.04.2015, 22.10.2015</t>
  </si>
  <si>
    <t>Т-03-2015/30, Додаткова угода №1</t>
  </si>
  <si>
    <t>09.04.2015, 27.10.2015</t>
  </si>
  <si>
    <t xml:space="preserve">21.05.2015, 12.08.2015, 14.08.2015, 28.08.2015, 28.08.2015, 22.10.2015, </t>
  </si>
  <si>
    <t>Т-03-2015/Ф08-04-3, Додаткова угода №1</t>
  </si>
  <si>
    <t>20.04.2015, 22.10.2015</t>
  </si>
  <si>
    <t xml:space="preserve">30.04.2015, 30.04.2015, 07.05.2015, 14.05.2015, 14.05.2015, 28.05.2015, 29.05.2015, 26.06.2015, 26.06.2015, 30.06.2015, 31.07.2015, 28.07.2015, 13.08.2015, 28.08.2015, 11.09.2015, 14.09.2015, 22.09.2015, 13.10.2015, 20.10.2015, 22.10.2015, 30.10.2015, </t>
  </si>
  <si>
    <t>28.04.2015, 14.05.2015, 20.05.2015, 13.10.2015</t>
  </si>
  <si>
    <t>Т-03-2015/34, Додаткова угода №1, Додаткова угода №2</t>
  </si>
  <si>
    <t>27.04.2015, 31.08.2015, 12.10.2015</t>
  </si>
  <si>
    <t>18.05.2015, 16.09.2015, 16.09.2015, 20.10.2015, 20.10.2015,</t>
  </si>
  <si>
    <t xml:space="preserve">18.05.2015, 20.05.2015, 28.05.2015, 26.06.2015, 26.06.2015, 13.07.2015, 22.07.2015, 28.07.2015, 28.07.2015, 28.07.2015, 07.08.2015, 19.08.2015, 28.08.2015, 11.09.2015, 11.09.2015, 17.09.2015, 13.10.2015, 13.10.2015, 20.10.2015, 27.10.2015, </t>
  </si>
  <si>
    <t>Т-03-2015/37, Додаткова угода №1</t>
  </si>
  <si>
    <t>20.05.2015, 12.10.2015</t>
  </si>
  <si>
    <t>Т-03-2015/39, Додаткова угода №1</t>
  </si>
  <si>
    <t>20.05.2015, 11.11.2015</t>
  </si>
  <si>
    <t xml:space="preserve">28.08.2015, 30.10.2015, </t>
  </si>
  <si>
    <t>Т-03-2015/40, Додаткова угода №1</t>
  </si>
  <si>
    <t>25.05.2015, 05.10.2015</t>
  </si>
  <si>
    <t xml:space="preserve">26.06.2015, 26.06.2015, 13.07.2015, 28.07.2015, 28.07.2015, 06.08.2015, 12.08.2015, 19.08.2015, 28.08.2015, 11.09.2015, 11.09.2015, 13.10.2015, 20.10.2015, 23.10.2015, 27.10.2015, </t>
  </si>
  <si>
    <t>Т-03-2015/45, Додаткова угода №1</t>
  </si>
  <si>
    <t>17.06.2015, 16.10.2015</t>
  </si>
  <si>
    <t>Т-03-2015/46, додаткова угода №1</t>
  </si>
  <si>
    <t>22.06.2015, 05.10.2015</t>
  </si>
  <si>
    <t xml:space="preserve">09.07.2015, 11.09.2015, 23.10.2015, </t>
  </si>
  <si>
    <t>Т-03-2015/51, Додаткова угода №1, Додаткова угода №2</t>
  </si>
  <si>
    <t>31.08.2015, 03.11.2015, 11.11.2015</t>
  </si>
  <si>
    <t xml:space="preserve">07.10.2015, 20.10.2015, 10.11.2015, </t>
  </si>
  <si>
    <t xml:space="preserve">07.10.2015, 07.10.2015, </t>
  </si>
  <si>
    <t>30.10.2015, 30.10.2015,</t>
  </si>
  <si>
    <t xml:space="preserve">12.10.2015, 13.10.2015, 13.10.2015, 16.10.2015, 16.10.2015, 16.10.2015, 20.10.2015,  20.10.2015, 22.10.2015, 27.10.2015, 05.11.2015, </t>
  </si>
  <si>
    <t>13.10.2015, 30.10.2015</t>
  </si>
  <si>
    <t xml:space="preserve">20.10.2015, 20.10.2015, 23.10.2015, 30.10.2015, 30.10.2015, </t>
  </si>
  <si>
    <t>23с</t>
  </si>
  <si>
    <t>85.59.1 Навчання електромонтер</t>
  </si>
  <si>
    <t>КП "ДНКК"</t>
  </si>
  <si>
    <t>навчання електромонтер</t>
  </si>
  <si>
    <t>85.59.1 Навчання ліфтер, газозварник, автоклав</t>
  </si>
  <si>
    <t>266/268</t>
  </si>
  <si>
    <t>навчання ліфтер, газозварник, автоклав</t>
  </si>
  <si>
    <t>86.90.1 Профогляд наркологом</t>
  </si>
  <si>
    <t>КЗ "ДМЛ №1"</t>
  </si>
  <si>
    <t>52, Додаткова угода №1</t>
  </si>
  <si>
    <t>20.10.2015, 12.11.2015</t>
  </si>
  <si>
    <t>профогляд</t>
  </si>
  <si>
    <t>32.50.1 Інструменти і прилади медичні, хірургічні та стоматологічні (шприц карпульний)</t>
  </si>
  <si>
    <t>Т-03-2015/64</t>
  </si>
  <si>
    <t>шприц карпульний</t>
  </si>
  <si>
    <t>26.51.6 Інструменти та прилади вимірювальні (гігрометри)</t>
  </si>
  <si>
    <t>Т-03-2015/65</t>
  </si>
  <si>
    <t>гігрометри</t>
  </si>
  <si>
    <t>26.20.1 Машини обчислювальні, частини та приладдя до них</t>
  </si>
  <si>
    <t>ФОП Бендерський С.О.</t>
  </si>
  <si>
    <t>Т-03-2015/66</t>
  </si>
  <si>
    <t>комплект комп техніки</t>
  </si>
  <si>
    <t xml:space="preserve">09.11.2015, 09.11.2015, </t>
  </si>
  <si>
    <t>61.10.2 Послуги щодо пропускання трафіку мережами проводного електрозвязку</t>
  </si>
  <si>
    <t>ТОВ "ПРОЛВЛ"</t>
  </si>
  <si>
    <t>№14/2015</t>
  </si>
  <si>
    <t>послуги інтернет</t>
  </si>
  <si>
    <t>№410</t>
  </si>
  <si>
    <t>профосвіта</t>
  </si>
  <si>
    <t>ДП "Дніпростандартметрологія"</t>
  </si>
  <si>
    <t>№30-0/4937</t>
  </si>
  <si>
    <t>№30-0/4938</t>
  </si>
  <si>
    <t>№30-0/4939</t>
  </si>
  <si>
    <t>43.99.9 Роботи будівельні, н.в.і.у.</t>
  </si>
  <si>
    <t>ТОВ "Тепло люкс"</t>
  </si>
  <si>
    <t>ПП-02-2015/77</t>
  </si>
  <si>
    <t>встановлення лічильника теплової енергії</t>
  </si>
  <si>
    <t>33.13.12 Ремонтування та технічне обслуговування радіологічного, електромедичного й електротерапевтичного устаткування</t>
  </si>
  <si>
    <t>ТОВ "Сервісний Центр медичної техніки"</t>
  </si>
  <si>
    <t>ПП-02-2015/56</t>
  </si>
  <si>
    <t>ремонтування дихального апарату</t>
  </si>
  <si>
    <t>№15-03/2420</t>
  </si>
  <si>
    <t>№06-0/6080</t>
  </si>
  <si>
    <t>№06-1/8574</t>
  </si>
  <si>
    <t>86.90.1 Послуги у сфері охорони здоровя</t>
  </si>
  <si>
    <t>ПП-02-2015/62</t>
  </si>
  <si>
    <t>послуги у сфері охорони здоровя</t>
  </si>
  <si>
    <t>27.40.1 Лампи розжарювання та газорозрядні електричні; лампи дугові</t>
  </si>
  <si>
    <t>ФОП Нещерет А.Ю.</t>
  </si>
  <si>
    <t>Т-03-2015/67</t>
  </si>
  <si>
    <t>лампи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</si>
</sst>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72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58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172" fontId="3" fillId="33" borderId="13" xfId="58" applyNumberFormat="1" applyFont="1" applyFill="1" applyBorder="1" applyAlignment="1" applyProtection="1">
      <alignment horizontal="center" vertical="center"/>
      <protection/>
    </xf>
    <xf numFmtId="172" fontId="3" fillId="33" borderId="13" xfId="58" applyNumberFormat="1" applyFont="1" applyFill="1" applyBorder="1" applyAlignment="1" applyProtection="1">
      <alignment horizontal="center" vertical="center" wrapText="1"/>
      <protection/>
    </xf>
    <xf numFmtId="14" fontId="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59" zoomScaleNormal="59" zoomScalePageLayoutView="0" workbookViewId="0" topLeftCell="A106">
      <selection activeCell="G110" sqref="G110"/>
    </sheetView>
  </sheetViews>
  <sheetFormatPr defaultColWidth="9.140625" defaultRowHeight="15"/>
  <cols>
    <col min="1" max="1" width="9.140625" style="1" customWidth="1"/>
    <col min="2" max="2" width="42.8515625" style="1" customWidth="1"/>
    <col min="3" max="3" width="26.7109375" style="1" customWidth="1"/>
    <col min="4" max="4" width="16.00390625" style="1" customWidth="1"/>
    <col min="5" max="5" width="17.7109375" style="1" customWidth="1"/>
    <col min="6" max="6" width="18.28125" style="1" customWidth="1"/>
    <col min="7" max="7" width="31.421875" style="1" customWidth="1"/>
    <col min="8" max="8" width="14.8515625" style="1" customWidth="1"/>
    <col min="9" max="9" width="17.421875" style="1" customWidth="1"/>
    <col min="10" max="10" width="17.8515625" style="1" customWidth="1"/>
    <col min="11" max="11" width="13.7109375" style="1" customWidth="1"/>
    <col min="12" max="12" width="11.7109375" style="1" customWidth="1"/>
    <col min="13" max="16384" width="9.140625" style="1" customWidth="1"/>
  </cols>
  <sheetData>
    <row r="1" spans="1:12" s="3" customFormat="1" ht="60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3" customFormat="1" ht="1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</row>
    <row r="3" spans="1:12" s="3" customFormat="1" ht="75" customHeight="1">
      <c r="A3" s="5">
        <v>1</v>
      </c>
      <c r="B3" s="6" t="s">
        <v>12</v>
      </c>
      <c r="C3" s="7" t="s">
        <v>13</v>
      </c>
      <c r="D3" s="8" t="s">
        <v>312</v>
      </c>
      <c r="E3" s="9" t="s">
        <v>313</v>
      </c>
      <c r="F3" s="10">
        <v>137912</v>
      </c>
      <c r="G3" s="11" t="s">
        <v>14</v>
      </c>
      <c r="H3" s="12">
        <v>4.1</v>
      </c>
      <c r="I3" s="13" t="s">
        <v>15</v>
      </c>
      <c r="J3" s="10">
        <f>9519.65+9519.65+9519.65+9519.65+9519.65+10997.69+10997.69+10997.69+10997.69+10997.69</f>
        <v>102586.70000000001</v>
      </c>
      <c r="K3" s="9" t="s">
        <v>314</v>
      </c>
      <c r="L3" s="13"/>
    </row>
    <row r="4" spans="1:12" s="3" customFormat="1" ht="15">
      <c r="A4" s="5"/>
      <c r="B4" s="6"/>
      <c r="C4" s="7"/>
      <c r="D4" s="14"/>
      <c r="E4" s="9"/>
      <c r="F4" s="10"/>
      <c r="G4" s="13" t="s">
        <v>16</v>
      </c>
      <c r="H4" s="12">
        <v>5.02</v>
      </c>
      <c r="I4" s="13" t="s">
        <v>15</v>
      </c>
      <c r="J4" s="10"/>
      <c r="K4" s="9"/>
      <c r="L4" s="13"/>
    </row>
    <row r="5" spans="1:12" s="3" customFormat="1" ht="54" customHeight="1">
      <c r="A5" s="15">
        <v>2</v>
      </c>
      <c r="B5" s="16" t="s">
        <v>17</v>
      </c>
      <c r="C5" s="15" t="s">
        <v>18</v>
      </c>
      <c r="D5" s="16" t="s">
        <v>19</v>
      </c>
      <c r="E5" s="17">
        <v>42075</v>
      </c>
      <c r="F5" s="18">
        <v>9924</v>
      </c>
      <c r="G5" s="15" t="s">
        <v>20</v>
      </c>
      <c r="H5" s="19" t="s">
        <v>216</v>
      </c>
      <c r="I5" s="15" t="s">
        <v>21</v>
      </c>
      <c r="J5" s="18">
        <f>827+2481+827+827+827+827</f>
        <v>6616</v>
      </c>
      <c r="K5" s="20" t="s">
        <v>235</v>
      </c>
      <c r="L5" s="18"/>
    </row>
    <row r="6" spans="1:12" s="3" customFormat="1" ht="80.25" customHeight="1">
      <c r="A6" s="15">
        <v>3</v>
      </c>
      <c r="B6" s="16" t="s">
        <v>17</v>
      </c>
      <c r="C6" s="15" t="s">
        <v>22</v>
      </c>
      <c r="D6" s="16" t="s">
        <v>23</v>
      </c>
      <c r="E6" s="17">
        <v>42079</v>
      </c>
      <c r="F6" s="18">
        <v>14400</v>
      </c>
      <c r="G6" s="15" t="s">
        <v>20</v>
      </c>
      <c r="H6" s="19">
        <v>1200</v>
      </c>
      <c r="I6" s="15" t="s">
        <v>21</v>
      </c>
      <c r="J6" s="18">
        <f>1200+1200+1200+1200+1200+1200+1200+1200+1200+1200+1200</f>
        <v>13200</v>
      </c>
      <c r="K6" s="20" t="s">
        <v>315</v>
      </c>
      <c r="L6" s="18"/>
    </row>
    <row r="7" spans="1:12" s="3" customFormat="1" ht="45">
      <c r="A7" s="15">
        <v>4</v>
      </c>
      <c r="B7" s="16" t="s">
        <v>24</v>
      </c>
      <c r="C7" s="15" t="s">
        <v>25</v>
      </c>
      <c r="D7" s="16" t="s">
        <v>26</v>
      </c>
      <c r="E7" s="17">
        <v>42068</v>
      </c>
      <c r="F7" s="18">
        <v>900</v>
      </c>
      <c r="G7" s="11" t="s">
        <v>27</v>
      </c>
      <c r="H7" s="19">
        <v>75</v>
      </c>
      <c r="I7" s="15" t="s">
        <v>21</v>
      </c>
      <c r="J7" s="18">
        <f>900</f>
        <v>900</v>
      </c>
      <c r="K7" s="17">
        <v>42153</v>
      </c>
      <c r="L7" s="18"/>
    </row>
    <row r="8" spans="1:12" s="3" customFormat="1" ht="99.75" customHeight="1">
      <c r="A8" s="15">
        <v>5</v>
      </c>
      <c r="B8" s="16" t="s">
        <v>28</v>
      </c>
      <c r="C8" s="15" t="s">
        <v>29</v>
      </c>
      <c r="D8" s="16" t="s">
        <v>30</v>
      </c>
      <c r="E8" s="17">
        <v>42075</v>
      </c>
      <c r="F8" s="18">
        <v>25494.96</v>
      </c>
      <c r="G8" s="11" t="s">
        <v>31</v>
      </c>
      <c r="H8" s="19">
        <v>2124.58</v>
      </c>
      <c r="I8" s="15" t="s">
        <v>21</v>
      </c>
      <c r="J8" s="18">
        <f>2124.58+2124.58+2124.58+2124.58+2124.58+2124.58+2124.58+2124.58+2124.58+1170.89+2124.58+1670.52</f>
        <v>24087.210000000003</v>
      </c>
      <c r="K8" s="20" t="s">
        <v>316</v>
      </c>
      <c r="L8" s="18"/>
    </row>
    <row r="9" spans="1:12" s="3" customFormat="1" ht="94.5" customHeight="1">
      <c r="A9" s="15">
        <v>6</v>
      </c>
      <c r="B9" s="16" t="s">
        <v>32</v>
      </c>
      <c r="C9" s="15" t="s">
        <v>33</v>
      </c>
      <c r="D9" s="16" t="s">
        <v>317</v>
      </c>
      <c r="E9" s="20" t="s">
        <v>318</v>
      </c>
      <c r="F9" s="18">
        <v>26415.48</v>
      </c>
      <c r="G9" s="11" t="s">
        <v>34</v>
      </c>
      <c r="H9" s="19">
        <v>1430.52</v>
      </c>
      <c r="I9" s="15" t="s">
        <v>21</v>
      </c>
      <c r="J9" s="18">
        <f>1430.52+1430.52+1430.52+380.2+1430.52+1430.52+1430.52+1430.52+1540+1430.52+1430.52+1430.52+1260+800</f>
        <v>18285.4</v>
      </c>
      <c r="K9" s="20" t="s">
        <v>319</v>
      </c>
      <c r="L9" s="18"/>
    </row>
    <row r="10" spans="1:12" s="3" customFormat="1" ht="150">
      <c r="A10" s="15">
        <v>7</v>
      </c>
      <c r="B10" s="16" t="s">
        <v>35</v>
      </c>
      <c r="C10" s="15" t="s">
        <v>36</v>
      </c>
      <c r="D10" s="16" t="s">
        <v>320</v>
      </c>
      <c r="E10" s="20" t="s">
        <v>321</v>
      </c>
      <c r="F10" s="18">
        <v>7607.72</v>
      </c>
      <c r="G10" s="11" t="s">
        <v>37</v>
      </c>
      <c r="H10" s="19">
        <v>490.2</v>
      </c>
      <c r="I10" s="15" t="s">
        <v>21</v>
      </c>
      <c r="J10" s="18">
        <f>1588.95+517.6+532.9+157.22+690.12+862.66+862.66+690.12+730+690.12</f>
        <v>7322.349999999999</v>
      </c>
      <c r="K10" s="20" t="s">
        <v>322</v>
      </c>
      <c r="L10" s="18"/>
    </row>
    <row r="11" spans="1:12" s="3" customFormat="1" ht="120" customHeight="1">
      <c r="A11" s="15">
        <v>8</v>
      </c>
      <c r="B11" s="16" t="s">
        <v>38</v>
      </c>
      <c r="C11" s="16" t="s">
        <v>39</v>
      </c>
      <c r="D11" s="16" t="s">
        <v>40</v>
      </c>
      <c r="E11" s="17">
        <v>42034</v>
      </c>
      <c r="F11" s="18">
        <v>10000</v>
      </c>
      <c r="G11" s="15" t="s">
        <v>41</v>
      </c>
      <c r="H11" s="19" t="s">
        <v>216</v>
      </c>
      <c r="I11" s="15" t="s">
        <v>21</v>
      </c>
      <c r="J11" s="18">
        <f>1374.5+1297+1297+1480+1359.1+1938.75+1242.75</f>
        <v>9989.1</v>
      </c>
      <c r="K11" s="20" t="s">
        <v>42</v>
      </c>
      <c r="L11" s="18"/>
    </row>
    <row r="12" spans="1:12" s="3" customFormat="1" ht="93.75" customHeight="1">
      <c r="A12" s="15">
        <v>9</v>
      </c>
      <c r="B12" s="16" t="s">
        <v>43</v>
      </c>
      <c r="C12" s="15" t="s">
        <v>44</v>
      </c>
      <c r="D12" s="16" t="s">
        <v>128</v>
      </c>
      <c r="E12" s="16" t="s">
        <v>129</v>
      </c>
      <c r="F12" s="18">
        <f>10000-7335.71</f>
        <v>2664.29</v>
      </c>
      <c r="G12" s="15" t="s">
        <v>45</v>
      </c>
      <c r="H12" s="19" t="s">
        <v>216</v>
      </c>
      <c r="I12" s="15" t="s">
        <v>21</v>
      </c>
      <c r="J12" s="18">
        <f>607.51+607.51+0.71+204.12+84.87+607.51+756.18</f>
        <v>2868.4099999999994</v>
      </c>
      <c r="K12" s="20" t="s">
        <v>172</v>
      </c>
      <c r="L12" s="18"/>
    </row>
    <row r="13" spans="1:12" s="3" customFormat="1" ht="60">
      <c r="A13" s="15">
        <v>10</v>
      </c>
      <c r="B13" s="16" t="s">
        <v>46</v>
      </c>
      <c r="C13" s="16" t="s">
        <v>39</v>
      </c>
      <c r="D13" s="16" t="s">
        <v>47</v>
      </c>
      <c r="E13" s="17">
        <v>42066</v>
      </c>
      <c r="F13" s="18">
        <v>396</v>
      </c>
      <c r="G13" s="11" t="s">
        <v>48</v>
      </c>
      <c r="H13" s="19">
        <v>1.32</v>
      </c>
      <c r="I13" s="15" t="s">
        <v>21</v>
      </c>
      <c r="J13" s="18">
        <f>39.6+39.6+39.6+39.6+39.6</f>
        <v>198</v>
      </c>
      <c r="K13" s="20" t="s">
        <v>177</v>
      </c>
      <c r="L13" s="18"/>
    </row>
    <row r="14" spans="1:12" s="3" customFormat="1" ht="346.5" customHeight="1">
      <c r="A14" s="15">
        <v>11</v>
      </c>
      <c r="B14" s="16" t="s">
        <v>38</v>
      </c>
      <c r="C14" s="16" t="s">
        <v>39</v>
      </c>
      <c r="D14" s="16" t="s">
        <v>323</v>
      </c>
      <c r="E14" s="20" t="s">
        <v>324</v>
      </c>
      <c r="F14" s="18">
        <v>89000</v>
      </c>
      <c r="G14" s="15" t="s">
        <v>41</v>
      </c>
      <c r="H14" s="19" t="s">
        <v>216</v>
      </c>
      <c r="I14" s="15" t="s">
        <v>21</v>
      </c>
      <c r="J14" s="18">
        <f>39331.11+48.5+685.8+1028+998.98+660.6+2056+1204.18+2056+2711.75+998.98+1028+514+1028+1659.58+1931.75+1726.16+2056+330.3+1028+395.32+1524+2056</f>
        <v>67057.01000000001</v>
      </c>
      <c r="K14" s="20" t="s">
        <v>325</v>
      </c>
      <c r="L14" s="18"/>
    </row>
    <row r="15" spans="1:12" s="3" customFormat="1" ht="376.5" customHeight="1">
      <c r="A15" s="15">
        <v>12</v>
      </c>
      <c r="B15" s="16" t="s">
        <v>49</v>
      </c>
      <c r="C15" s="15" t="s">
        <v>50</v>
      </c>
      <c r="D15" s="16" t="s">
        <v>326</v>
      </c>
      <c r="E15" s="16" t="s">
        <v>327</v>
      </c>
      <c r="F15" s="18">
        <v>26628.7</v>
      </c>
      <c r="G15" s="11" t="s">
        <v>51</v>
      </c>
      <c r="H15" s="19" t="s">
        <v>216</v>
      </c>
      <c r="I15" s="15" t="s">
        <v>21</v>
      </c>
      <c r="J15" s="18">
        <f>423.55+364.8+1093.5+150+63.45+98.7+47+232.65+150+200+350.4+1272+210+279.1+347.25+1142.25+94+200+365+420+1201.5+222+9.25+250+84.25+100+100+155.95+170.35+268+271+427.75+885+1114.5+81.65+300+411.1+492.45+1777.8+253.1+669.1+245.7+385.5+500+1964.2+100+700.45+150+273.75+699.2+150+170.4+210.35+975.85</f>
        <v>23273.800000000003</v>
      </c>
      <c r="K15" s="20" t="s">
        <v>328</v>
      </c>
      <c r="L15" s="18"/>
    </row>
    <row r="16" spans="1:12" s="3" customFormat="1" ht="282" customHeight="1">
      <c r="A16" s="15">
        <v>13</v>
      </c>
      <c r="B16" s="16" t="s">
        <v>52</v>
      </c>
      <c r="C16" s="16" t="s">
        <v>53</v>
      </c>
      <c r="D16" s="16" t="s">
        <v>54</v>
      </c>
      <c r="E16" s="17" t="s">
        <v>217</v>
      </c>
      <c r="F16" s="18">
        <v>2233943.4</v>
      </c>
      <c r="G16" s="15" t="s">
        <v>55</v>
      </c>
      <c r="H16" s="19" t="s">
        <v>216</v>
      </c>
      <c r="I16" s="15" t="s">
        <v>56</v>
      </c>
      <c r="J16" s="18">
        <f>383884.91+526893.01+5633.4+4920.79+3996.79+5633.4+84616.51+180601.76+4218.28+5945.75+208691+855.62+71090.75+137600.25+10000+1205.94+38944+165534+112796.02+270524.09</f>
        <v>2223586.27</v>
      </c>
      <c r="K16" s="20" t="s">
        <v>210</v>
      </c>
      <c r="L16" s="18"/>
    </row>
    <row r="17" spans="1:12" s="3" customFormat="1" ht="54.75" customHeight="1">
      <c r="A17" s="15">
        <v>14</v>
      </c>
      <c r="B17" s="16" t="s">
        <v>52</v>
      </c>
      <c r="C17" s="15" t="s">
        <v>57</v>
      </c>
      <c r="D17" s="16" t="s">
        <v>58</v>
      </c>
      <c r="E17" s="17" t="s">
        <v>217</v>
      </c>
      <c r="F17" s="18">
        <v>107913.47</v>
      </c>
      <c r="G17" s="15" t="s">
        <v>55</v>
      </c>
      <c r="H17" s="19" t="s">
        <v>216</v>
      </c>
      <c r="I17" s="15" t="s">
        <v>56</v>
      </c>
      <c r="J17" s="18">
        <f>21759.68+18696.05+379.74+18696.05+21759.68+5338.64+21283.63</f>
        <v>107913.46999999999</v>
      </c>
      <c r="K17" s="20" t="s">
        <v>211</v>
      </c>
      <c r="L17" s="18"/>
    </row>
    <row r="18" spans="1:12" s="3" customFormat="1" ht="258.75" customHeight="1">
      <c r="A18" s="15">
        <v>15</v>
      </c>
      <c r="B18" s="16" t="s">
        <v>59</v>
      </c>
      <c r="C18" s="16" t="s">
        <v>60</v>
      </c>
      <c r="D18" s="16" t="s">
        <v>329</v>
      </c>
      <c r="E18" s="20" t="s">
        <v>330</v>
      </c>
      <c r="F18" s="18">
        <v>1281615</v>
      </c>
      <c r="G18" s="15" t="s">
        <v>61</v>
      </c>
      <c r="H18" s="19" t="s">
        <v>216</v>
      </c>
      <c r="I18" s="15" t="s">
        <v>62</v>
      </c>
      <c r="J18" s="18">
        <f>116004.2+5155.46+74.33+99200.89+150.38+2784.62+74.33+150.38+1003.92+1370.02+5155.46+99200.89+3007.75+1414.6+459.56+6.53+130.66+2881.57+85697.3+16024.24+2143.8+75672.53+1556.76+50390.8+1757.29+54917.33+6577.48+1925.76+59095.28+2734.09+92957.99</f>
        <v>789676.2</v>
      </c>
      <c r="K18" s="20" t="s">
        <v>331</v>
      </c>
      <c r="L18" s="18"/>
    </row>
    <row r="19" spans="1:12" s="3" customFormat="1" ht="409.5" customHeight="1">
      <c r="A19" s="15">
        <v>16</v>
      </c>
      <c r="B19" s="16" t="s">
        <v>63</v>
      </c>
      <c r="C19" s="15" t="s">
        <v>50</v>
      </c>
      <c r="D19" s="16" t="s">
        <v>64</v>
      </c>
      <c r="E19" s="17">
        <v>42095</v>
      </c>
      <c r="F19" s="18">
        <v>65897.2</v>
      </c>
      <c r="G19" s="15" t="s">
        <v>65</v>
      </c>
      <c r="H19" s="19" t="s">
        <v>218</v>
      </c>
      <c r="I19" s="15" t="s">
        <v>66</v>
      </c>
      <c r="J19" s="18">
        <f>357.6+413+414.25+427.25+440.25+587+587+669.35+1668.45+221.2+391.3+558.25+402.5+402.5+535.15+260+431.55+1782.91+1569.45+415.75+629.4+382.55+427.3+460.5+483.6+505.25+539.9+1888.2+92.4+447.5+518.25+427.3+438.85+438.85+831.5+2182.7+3741.4+179+337.8+337.8+415.75+404.2+404.2+438.85+516.8+2055.65+447.5+505.25+539.9+563+539.9+606.3+505.25+516.8+922.41+57.75+92.4+629.4+337.8+831.5+537+326.25+2494.5+516.8</f>
        <v>43029.92000000001</v>
      </c>
      <c r="K19" s="20" t="s">
        <v>332</v>
      </c>
      <c r="L19" s="18"/>
    </row>
    <row r="20" spans="1:12" s="3" customFormat="1" ht="409.5">
      <c r="A20" s="15">
        <v>17</v>
      </c>
      <c r="B20" s="16" t="s">
        <v>67</v>
      </c>
      <c r="C20" s="15" t="s">
        <v>50</v>
      </c>
      <c r="D20" s="16" t="s">
        <v>333</v>
      </c>
      <c r="E20" s="20" t="s">
        <v>334</v>
      </c>
      <c r="F20" s="18">
        <v>56714.07</v>
      </c>
      <c r="G20" s="16" t="s">
        <v>68</v>
      </c>
      <c r="H20" s="19" t="s">
        <v>219</v>
      </c>
      <c r="I20" s="15" t="s">
        <v>69</v>
      </c>
      <c r="J20" s="18">
        <f>676.8+1015.2+1015.2+676.8+338.4+676.8+676.8+676.8+338.4+329.18+347.62+1015.2+2220+676.8+676.8+676.8+676.8+1065.3+1266+676.8+2575.8+676.8+1942.8+1015.2+2997.8+338.4+676.8+5539.2</f>
        <v>31481.299999999996</v>
      </c>
      <c r="K20" s="20" t="s">
        <v>335</v>
      </c>
      <c r="L20" s="18"/>
    </row>
    <row r="21" spans="1:12" s="3" customFormat="1" ht="375">
      <c r="A21" s="15">
        <v>18</v>
      </c>
      <c r="B21" s="16" t="s">
        <v>70</v>
      </c>
      <c r="C21" s="15" t="s">
        <v>50</v>
      </c>
      <c r="D21" s="16" t="s">
        <v>336</v>
      </c>
      <c r="E21" s="20" t="s">
        <v>337</v>
      </c>
      <c r="F21" s="18">
        <v>30484</v>
      </c>
      <c r="G21" s="15" t="s">
        <v>71</v>
      </c>
      <c r="H21" s="19">
        <v>1.6</v>
      </c>
      <c r="I21" s="15" t="s">
        <v>21</v>
      </c>
      <c r="J21" s="18">
        <f>576+576+1152+1152+1152+576+576+576+1152+576+576+576+576+576+576+1152+576+576+139.2+1364.2+171+684+684+712.8+1425.6</f>
        <v>18428.8</v>
      </c>
      <c r="K21" s="20" t="s">
        <v>338</v>
      </c>
      <c r="L21" s="18"/>
    </row>
    <row r="22" spans="1:12" s="3" customFormat="1" ht="90">
      <c r="A22" s="15">
        <v>19</v>
      </c>
      <c r="B22" s="16" t="s">
        <v>72</v>
      </c>
      <c r="C22" s="15" t="s">
        <v>73</v>
      </c>
      <c r="D22" s="16" t="s">
        <v>339</v>
      </c>
      <c r="E22" s="20" t="s">
        <v>340</v>
      </c>
      <c r="F22" s="18">
        <v>34892.28</v>
      </c>
      <c r="G22" s="16" t="s">
        <v>74</v>
      </c>
      <c r="H22" s="19" t="s">
        <v>216</v>
      </c>
      <c r="I22" s="15" t="s">
        <v>21</v>
      </c>
      <c r="J22" s="18">
        <f>1998.33+2979.47+9937.09+4197.31+3000.28+12768.9</f>
        <v>34881.38</v>
      </c>
      <c r="K22" s="20" t="s">
        <v>341</v>
      </c>
      <c r="L22" s="18"/>
    </row>
    <row r="23" spans="1:12" s="3" customFormat="1" ht="90">
      <c r="A23" s="15">
        <v>20</v>
      </c>
      <c r="B23" s="16" t="s">
        <v>75</v>
      </c>
      <c r="C23" s="15" t="s">
        <v>73</v>
      </c>
      <c r="D23" s="16" t="s">
        <v>76</v>
      </c>
      <c r="E23" s="17">
        <v>42095</v>
      </c>
      <c r="F23" s="18">
        <v>18534.3</v>
      </c>
      <c r="G23" s="16" t="s">
        <v>77</v>
      </c>
      <c r="H23" s="19" t="s">
        <v>216</v>
      </c>
      <c r="I23" s="15" t="s">
        <v>21</v>
      </c>
      <c r="J23" s="18">
        <f>1534.1+10816.82+1493.93</f>
        <v>13844.85</v>
      </c>
      <c r="K23" s="20" t="s">
        <v>278</v>
      </c>
      <c r="L23" s="18"/>
    </row>
    <row r="24" spans="1:12" s="3" customFormat="1" ht="120">
      <c r="A24" s="15">
        <v>21</v>
      </c>
      <c r="B24" s="16" t="s">
        <v>78</v>
      </c>
      <c r="C24" s="15" t="s">
        <v>79</v>
      </c>
      <c r="D24" s="16" t="s">
        <v>342</v>
      </c>
      <c r="E24" s="20" t="s">
        <v>343</v>
      </c>
      <c r="F24" s="18">
        <v>5493</v>
      </c>
      <c r="G24" s="16" t="s">
        <v>80</v>
      </c>
      <c r="H24" s="19" t="s">
        <v>216</v>
      </c>
      <c r="I24" s="15" t="s">
        <v>81</v>
      </c>
      <c r="J24" s="18">
        <f>436.58+47.45+47.45+1223.44+220.33+440.67+110.17+1124.87</f>
        <v>3650.96</v>
      </c>
      <c r="K24" s="20" t="s">
        <v>344</v>
      </c>
      <c r="L24" s="18"/>
    </row>
    <row r="25" spans="1:12" s="3" customFormat="1" ht="165">
      <c r="A25" s="15">
        <v>22</v>
      </c>
      <c r="B25" s="16" t="s">
        <v>82</v>
      </c>
      <c r="C25" s="15" t="s">
        <v>79</v>
      </c>
      <c r="D25" s="16" t="s">
        <v>345</v>
      </c>
      <c r="E25" s="20" t="s">
        <v>343</v>
      </c>
      <c r="F25" s="18">
        <v>52575.8</v>
      </c>
      <c r="G25" s="16" t="s">
        <v>83</v>
      </c>
      <c r="H25" s="19" t="s">
        <v>216</v>
      </c>
      <c r="I25" s="15" t="s">
        <v>81</v>
      </c>
      <c r="J25" s="18">
        <f>4427.66+1242.91+6132.47+5692.1+4390.76+1170.05+3960.09+1977.36+3534.53+8260.38+3632.14</f>
        <v>44420.45</v>
      </c>
      <c r="K25" s="20" t="s">
        <v>346</v>
      </c>
      <c r="L25" s="18"/>
    </row>
    <row r="26" spans="1:12" s="3" customFormat="1" ht="135.75" customHeight="1">
      <c r="A26" s="15">
        <v>23</v>
      </c>
      <c r="B26" s="16" t="s">
        <v>84</v>
      </c>
      <c r="C26" s="15" t="s">
        <v>79</v>
      </c>
      <c r="D26" s="16" t="s">
        <v>85</v>
      </c>
      <c r="E26" s="17">
        <v>42095</v>
      </c>
      <c r="F26" s="18">
        <v>17189.65</v>
      </c>
      <c r="G26" s="16" t="s">
        <v>86</v>
      </c>
      <c r="H26" s="19" t="s">
        <v>216</v>
      </c>
      <c r="I26" s="15" t="s">
        <v>81</v>
      </c>
      <c r="J26" s="18">
        <f>242.75+682.66+682.66+2370.48+429.22+525.69+848.72</f>
        <v>5782.180000000001</v>
      </c>
      <c r="K26" s="20" t="s">
        <v>279</v>
      </c>
      <c r="L26" s="18"/>
    </row>
    <row r="27" spans="1:12" s="3" customFormat="1" ht="165">
      <c r="A27" s="15">
        <v>24</v>
      </c>
      <c r="B27" s="16" t="s">
        <v>87</v>
      </c>
      <c r="C27" s="15" t="s">
        <v>79</v>
      </c>
      <c r="D27" s="16" t="s">
        <v>347</v>
      </c>
      <c r="E27" s="20" t="s">
        <v>343</v>
      </c>
      <c r="F27" s="18">
        <v>79923.2</v>
      </c>
      <c r="G27" s="16" t="s">
        <v>88</v>
      </c>
      <c r="H27" s="19" t="s">
        <v>216</v>
      </c>
      <c r="I27" s="15" t="s">
        <v>81</v>
      </c>
      <c r="J27" s="18">
        <f>2331.42+1694.69+11657.96+1361.68+1996.09+5896.02+1605.88+5356.54+7914.36+1279.08+176.55</f>
        <v>41270.270000000004</v>
      </c>
      <c r="K27" s="20" t="s">
        <v>348</v>
      </c>
      <c r="L27" s="18"/>
    </row>
    <row r="28" spans="1:12" s="3" customFormat="1" ht="210">
      <c r="A28" s="15">
        <v>25</v>
      </c>
      <c r="B28" s="16" t="s">
        <v>89</v>
      </c>
      <c r="C28" s="15" t="s">
        <v>79</v>
      </c>
      <c r="D28" s="16" t="s">
        <v>90</v>
      </c>
      <c r="E28" s="17">
        <v>42095</v>
      </c>
      <c r="F28" s="18">
        <v>50274.33</v>
      </c>
      <c r="G28" s="16" t="s">
        <v>91</v>
      </c>
      <c r="H28" s="19" t="s">
        <v>216</v>
      </c>
      <c r="I28" s="15" t="s">
        <v>81</v>
      </c>
      <c r="J28" s="18">
        <f>158.84+106.41+106.41+145.7+3149.12+5965.86+1942.91+1982.28+2192.06+1015.04+1790+297.46+1056.3+2189.7</f>
        <v>22098.09</v>
      </c>
      <c r="K28" s="20" t="s">
        <v>349</v>
      </c>
      <c r="L28" s="18"/>
    </row>
    <row r="29" spans="1:12" s="3" customFormat="1" ht="75">
      <c r="A29" s="15">
        <v>26</v>
      </c>
      <c r="B29" s="16" t="s">
        <v>92</v>
      </c>
      <c r="C29" s="15" t="s">
        <v>79</v>
      </c>
      <c r="D29" s="16" t="s">
        <v>350</v>
      </c>
      <c r="E29" s="20" t="s">
        <v>343</v>
      </c>
      <c r="F29" s="18">
        <v>31000</v>
      </c>
      <c r="G29" s="16" t="s">
        <v>93</v>
      </c>
      <c r="H29" s="19" t="s">
        <v>216</v>
      </c>
      <c r="I29" s="15" t="s">
        <v>81</v>
      </c>
      <c r="J29" s="18">
        <f>1957.64+2873.41+8156.18+7298.85+7693.78</f>
        <v>27979.86</v>
      </c>
      <c r="K29" s="20" t="s">
        <v>351</v>
      </c>
      <c r="L29" s="18"/>
    </row>
    <row r="30" spans="1:12" s="3" customFormat="1" ht="180">
      <c r="A30" s="15">
        <v>27</v>
      </c>
      <c r="B30" s="16" t="s">
        <v>94</v>
      </c>
      <c r="C30" s="15" t="s">
        <v>79</v>
      </c>
      <c r="D30" s="16" t="s">
        <v>95</v>
      </c>
      <c r="E30" s="17">
        <v>42095</v>
      </c>
      <c r="F30" s="18">
        <v>84500</v>
      </c>
      <c r="G30" s="16" t="s">
        <v>96</v>
      </c>
      <c r="H30" s="19" t="s">
        <v>216</v>
      </c>
      <c r="I30" s="15" t="s">
        <v>81</v>
      </c>
      <c r="J30" s="18">
        <f>806.99+6231.92+1570.06+2532.39+205.87+5007.71+2696.51+5961.18+3314.81+5068.06+1458.2+2479.19</f>
        <v>37332.89</v>
      </c>
      <c r="K30" s="20" t="s">
        <v>352</v>
      </c>
      <c r="L30" s="18"/>
    </row>
    <row r="31" spans="1:12" s="3" customFormat="1" ht="180">
      <c r="A31" s="15">
        <v>28</v>
      </c>
      <c r="B31" s="16" t="s">
        <v>97</v>
      </c>
      <c r="C31" s="15" t="s">
        <v>79</v>
      </c>
      <c r="D31" s="16" t="s">
        <v>98</v>
      </c>
      <c r="E31" s="17">
        <v>42095</v>
      </c>
      <c r="F31" s="18">
        <v>4748.5</v>
      </c>
      <c r="G31" s="16" t="s">
        <v>99</v>
      </c>
      <c r="H31" s="19" t="s">
        <v>216</v>
      </c>
      <c r="I31" s="15" t="s">
        <v>81</v>
      </c>
      <c r="J31" s="18">
        <f>320.1+427.21+427.21+121.51+526.44+108.29+114.9+184.55+101.68+1066.15+377.5+149.16</f>
        <v>3924.7</v>
      </c>
      <c r="K31" s="20" t="s">
        <v>353</v>
      </c>
      <c r="L31" s="18"/>
    </row>
    <row r="32" spans="1:12" s="3" customFormat="1" ht="90">
      <c r="A32" s="15">
        <v>29</v>
      </c>
      <c r="B32" s="16" t="s">
        <v>100</v>
      </c>
      <c r="C32" s="15" t="s">
        <v>79</v>
      </c>
      <c r="D32" s="16" t="s">
        <v>354</v>
      </c>
      <c r="E32" s="20" t="s">
        <v>343</v>
      </c>
      <c r="F32" s="18">
        <v>6866.28</v>
      </c>
      <c r="G32" s="16" t="s">
        <v>101</v>
      </c>
      <c r="H32" s="19" t="s">
        <v>216</v>
      </c>
      <c r="I32" s="15" t="s">
        <v>81</v>
      </c>
      <c r="J32" s="18">
        <f>988.64+494.32+494.32+988.64+52.65+1594.6</f>
        <v>4613.17</v>
      </c>
      <c r="K32" s="20" t="s">
        <v>355</v>
      </c>
      <c r="L32" s="18"/>
    </row>
    <row r="33" spans="1:12" s="3" customFormat="1" ht="159.75" customHeight="1">
      <c r="A33" s="15">
        <v>30</v>
      </c>
      <c r="B33" s="16" t="s">
        <v>102</v>
      </c>
      <c r="C33" s="15" t="s">
        <v>79</v>
      </c>
      <c r="D33" s="16" t="s">
        <v>356</v>
      </c>
      <c r="E33" s="20" t="s">
        <v>343</v>
      </c>
      <c r="F33" s="18">
        <v>73791.4</v>
      </c>
      <c r="G33" s="16" t="s">
        <v>103</v>
      </c>
      <c r="H33" s="19" t="s">
        <v>216</v>
      </c>
      <c r="I33" s="15" t="s">
        <v>81</v>
      </c>
      <c r="J33" s="18">
        <f>3558.15+6319.33+7592.25+343.73+10363.87+1542.38+7370.93+3432.56+5635.26+2736.61+4006.94</f>
        <v>52902.01</v>
      </c>
      <c r="K33" s="20" t="s">
        <v>357</v>
      </c>
      <c r="L33" s="18"/>
    </row>
    <row r="34" spans="1:12" s="3" customFormat="1" ht="30">
      <c r="A34" s="15">
        <v>31</v>
      </c>
      <c r="B34" s="16" t="s">
        <v>104</v>
      </c>
      <c r="C34" s="16" t="s">
        <v>39</v>
      </c>
      <c r="D34" s="16" t="s">
        <v>105</v>
      </c>
      <c r="E34" s="17">
        <v>42096</v>
      </c>
      <c r="F34" s="18">
        <v>1000</v>
      </c>
      <c r="G34" s="16" t="s">
        <v>106</v>
      </c>
      <c r="H34" s="19" t="s">
        <v>216</v>
      </c>
      <c r="I34" s="15" t="s">
        <v>107</v>
      </c>
      <c r="J34" s="18">
        <f>999.18</f>
        <v>999.18</v>
      </c>
      <c r="K34" s="17">
        <v>42258</v>
      </c>
      <c r="L34" s="18"/>
    </row>
    <row r="35" spans="1:12" s="3" customFormat="1" ht="60">
      <c r="A35" s="15">
        <v>32</v>
      </c>
      <c r="B35" s="16" t="s">
        <v>108</v>
      </c>
      <c r="C35" s="16" t="s">
        <v>39</v>
      </c>
      <c r="D35" s="16" t="s">
        <v>358</v>
      </c>
      <c r="E35" s="20" t="s">
        <v>359</v>
      </c>
      <c r="F35" s="18">
        <v>43000</v>
      </c>
      <c r="G35" s="16" t="s">
        <v>109</v>
      </c>
      <c r="H35" s="19" t="s">
        <v>216</v>
      </c>
      <c r="I35" s="15" t="s">
        <v>110</v>
      </c>
      <c r="J35" s="18">
        <f>2998.16+14997.92+24999.56</f>
        <v>42995.64</v>
      </c>
      <c r="K35" s="20" t="s">
        <v>360</v>
      </c>
      <c r="L35" s="18"/>
    </row>
    <row r="36" spans="1:12" s="3" customFormat="1" ht="126.75" customHeight="1">
      <c r="A36" s="15">
        <v>33</v>
      </c>
      <c r="B36" s="16" t="s">
        <v>111</v>
      </c>
      <c r="C36" s="16" t="s">
        <v>39</v>
      </c>
      <c r="D36" s="16" t="s">
        <v>361</v>
      </c>
      <c r="E36" s="20" t="s">
        <v>362</v>
      </c>
      <c r="F36" s="18">
        <v>40000</v>
      </c>
      <c r="G36" s="16" t="s">
        <v>112</v>
      </c>
      <c r="H36" s="19" t="s">
        <v>216</v>
      </c>
      <c r="I36" s="15" t="s">
        <v>81</v>
      </c>
      <c r="J36" s="18">
        <f>1299.6+3205.09+2479.3+1674+4533.94+3123.69+1890.25+2815.85</f>
        <v>21021.72</v>
      </c>
      <c r="K36" s="20" t="s">
        <v>363</v>
      </c>
      <c r="L36" s="18"/>
    </row>
    <row r="37" spans="1:12" s="3" customFormat="1" ht="270">
      <c r="A37" s="15">
        <v>34</v>
      </c>
      <c r="B37" s="16" t="s">
        <v>113</v>
      </c>
      <c r="C37" s="16" t="s">
        <v>39</v>
      </c>
      <c r="D37" s="16" t="s">
        <v>114</v>
      </c>
      <c r="E37" s="17">
        <v>42059</v>
      </c>
      <c r="F37" s="18">
        <v>56000</v>
      </c>
      <c r="G37" s="16" t="s">
        <v>115</v>
      </c>
      <c r="H37" s="19" t="s">
        <v>216</v>
      </c>
      <c r="I37" s="15" t="s">
        <v>81</v>
      </c>
      <c r="J37" s="18">
        <f>1995.97+755.35+4545.22+276.02+359.09+270.26+2946.83+2056.22+4342.73+908.11+4807.08+2891.39+3852.69+573.76+762.63+692.7+2017.76+1167.48</f>
        <v>35221.29000000001</v>
      </c>
      <c r="K37" s="20" t="s">
        <v>364</v>
      </c>
      <c r="L37" s="18"/>
    </row>
    <row r="38" spans="1:12" s="3" customFormat="1" ht="120">
      <c r="A38" s="15">
        <v>35</v>
      </c>
      <c r="B38" s="16" t="s">
        <v>116</v>
      </c>
      <c r="C38" s="16" t="s">
        <v>39</v>
      </c>
      <c r="D38" s="16" t="s">
        <v>117</v>
      </c>
      <c r="E38" s="17">
        <v>42065</v>
      </c>
      <c r="F38" s="18">
        <v>234615</v>
      </c>
      <c r="G38" s="16" t="s">
        <v>118</v>
      </c>
      <c r="H38" s="19" t="s">
        <v>216</v>
      </c>
      <c r="I38" s="15" t="s">
        <v>81</v>
      </c>
      <c r="J38" s="18">
        <f>27167.63+18816+11338.96+15779.84+11624.25+19725+27589.8+11200.2</f>
        <v>143241.68000000002</v>
      </c>
      <c r="K38" s="20" t="s">
        <v>365</v>
      </c>
      <c r="L38" s="18"/>
    </row>
    <row r="39" spans="1:12" s="3" customFormat="1" ht="180">
      <c r="A39" s="15">
        <v>36</v>
      </c>
      <c r="B39" s="16" t="s">
        <v>119</v>
      </c>
      <c r="C39" s="15" t="s">
        <v>120</v>
      </c>
      <c r="D39" s="16" t="s">
        <v>366</v>
      </c>
      <c r="E39" s="20" t="s">
        <v>367</v>
      </c>
      <c r="F39" s="18">
        <v>42797.45</v>
      </c>
      <c r="G39" s="16" t="s">
        <v>121</v>
      </c>
      <c r="H39" s="19" t="s">
        <v>216</v>
      </c>
      <c r="I39" s="15" t="s">
        <v>122</v>
      </c>
      <c r="J39" s="18">
        <f>1827.44+202.44+1750+5334.06+6881.05+6825.76+2387.55+4870.99+960+2100.06+2869.76+408.6</f>
        <v>36417.71</v>
      </c>
      <c r="K39" s="20" t="s">
        <v>368</v>
      </c>
      <c r="L39" s="18"/>
    </row>
    <row r="40" spans="1:12" s="3" customFormat="1" ht="180">
      <c r="A40" s="15">
        <v>37</v>
      </c>
      <c r="B40" s="16" t="s">
        <v>123</v>
      </c>
      <c r="C40" s="15" t="s">
        <v>120</v>
      </c>
      <c r="D40" s="16" t="s">
        <v>369</v>
      </c>
      <c r="E40" s="20" t="s">
        <v>367</v>
      </c>
      <c r="F40" s="18">
        <v>48187.36</v>
      </c>
      <c r="G40" s="16" t="s">
        <v>124</v>
      </c>
      <c r="H40" s="19" t="s">
        <v>216</v>
      </c>
      <c r="I40" s="15" t="s">
        <v>125</v>
      </c>
      <c r="J40" s="18">
        <f>1254+627+2461.48+7575+12074.83+600+3990+600+900+1619.44+480+600</f>
        <v>32781.75</v>
      </c>
      <c r="K40" s="20" t="s">
        <v>370</v>
      </c>
      <c r="L40" s="18"/>
    </row>
    <row r="41" spans="1:12" s="3" customFormat="1" ht="225">
      <c r="A41" s="15">
        <v>38</v>
      </c>
      <c r="B41" s="16" t="s">
        <v>126</v>
      </c>
      <c r="C41" s="15" t="s">
        <v>120</v>
      </c>
      <c r="D41" s="16" t="s">
        <v>179</v>
      </c>
      <c r="E41" s="20" t="s">
        <v>178</v>
      </c>
      <c r="F41" s="18">
        <v>65218.09</v>
      </c>
      <c r="G41" s="16" t="s">
        <v>127</v>
      </c>
      <c r="H41" s="19" t="s">
        <v>216</v>
      </c>
      <c r="I41" s="15" t="s">
        <v>125</v>
      </c>
      <c r="J41" s="18">
        <f>4608.8+4326.62+788.4+2214.3+3397.98+2150.58+2218.02+1436.64+2845.88+241.92+753.12+9872.58+333.45+781.44+1315.36</f>
        <v>37285.09</v>
      </c>
      <c r="K41" s="20" t="s">
        <v>371</v>
      </c>
      <c r="L41" s="18"/>
    </row>
    <row r="42" spans="1:12" s="3" customFormat="1" ht="300">
      <c r="A42" s="15">
        <v>39</v>
      </c>
      <c r="B42" s="16" t="s">
        <v>43</v>
      </c>
      <c r="C42" s="15" t="s">
        <v>44</v>
      </c>
      <c r="D42" s="16" t="s">
        <v>372</v>
      </c>
      <c r="E42" s="20" t="s">
        <v>373</v>
      </c>
      <c r="F42" s="18">
        <v>27335.71</v>
      </c>
      <c r="G42" s="16" t="s">
        <v>45</v>
      </c>
      <c r="H42" s="19" t="s">
        <v>216</v>
      </c>
      <c r="I42" s="15" t="s">
        <v>130</v>
      </c>
      <c r="J42" s="18">
        <f>254.74+818.88+0.51+919.87+1511.42+236.73+689.06+899.62+317.75+0.72+227.73+245.74+253.13+827.87+996.98+0.52+245.74+620.86+887.02+0.49</f>
        <v>9955.380000000001</v>
      </c>
      <c r="K42" s="20" t="s">
        <v>374</v>
      </c>
      <c r="L42" s="18"/>
    </row>
    <row r="43" spans="1:12" s="3" customFormat="1" ht="60">
      <c r="A43" s="15">
        <v>40</v>
      </c>
      <c r="B43" s="16" t="s">
        <v>131</v>
      </c>
      <c r="C43" s="15" t="s">
        <v>132</v>
      </c>
      <c r="D43" s="16" t="s">
        <v>133</v>
      </c>
      <c r="E43" s="17">
        <v>42102</v>
      </c>
      <c r="F43" s="18">
        <v>3912.6</v>
      </c>
      <c r="G43" s="16" t="s">
        <v>134</v>
      </c>
      <c r="H43" s="19" t="s">
        <v>216</v>
      </c>
      <c r="I43" s="15" t="s">
        <v>130</v>
      </c>
      <c r="J43" s="18">
        <v>3912.6</v>
      </c>
      <c r="K43" s="17">
        <v>42104</v>
      </c>
      <c r="L43" s="18"/>
    </row>
    <row r="44" spans="1:12" s="3" customFormat="1" ht="409.5">
      <c r="A44" s="15">
        <v>41</v>
      </c>
      <c r="B44" s="16" t="s">
        <v>135</v>
      </c>
      <c r="C44" s="15" t="s">
        <v>136</v>
      </c>
      <c r="D44" s="16" t="s">
        <v>375</v>
      </c>
      <c r="E44" s="20" t="s">
        <v>376</v>
      </c>
      <c r="F44" s="18">
        <v>33570.44</v>
      </c>
      <c r="G44" s="16" t="s">
        <v>137</v>
      </c>
      <c r="H44" s="19" t="s">
        <v>216</v>
      </c>
      <c r="I44" s="15" t="s">
        <v>21</v>
      </c>
      <c r="J44" s="18">
        <f>588.88+790.15+1594.29+741.11+1204.9+60.1+101.68+172.12+88.97+89.48+102.19+107.78+108.29+101.68+107.78+184.55+101.68+101.68+102.19+107.78+107.78+114.39+114.39+146.42+165.23+184.55+1016.8+88.97+88.97+89.99+95.58+101.68+178.45+86.8+88.97+88.97+127.61+111.8+583.2+1334.5+62+74.2+74.4+136.6+80.7+173.6+62+62+93.1+99.2+99.2+111.6+86.8+99.2+99.2+111.6+161.2+34.76+74.2+92.9+92.9+99.2+99.2+111.6+111.6+151.24+700.5+68.3+74.4+85.54+86.4+92.9+99.2+99.2+99.2+111.6+161.2+142.3+93.1+105.5+117.9+204.7+80.3+142.7+80.7+117.9+142.7+161.4+87+87+87+130.7+136.8+137+149.2+161.6+174+105.5+99.4+118.1+124.4+99+124.2+124.4+130.5+136.6+143.1+74.4+142.7+106.1+124.6+86.8+118.3+124.4+99.2+112+136.8+143.1+86.8+118.3+124.4</f>
        <v>21047.57000000001</v>
      </c>
      <c r="K44" s="20" t="s">
        <v>377</v>
      </c>
      <c r="L44" s="18"/>
    </row>
    <row r="45" spans="1:12" s="3" customFormat="1" ht="75">
      <c r="A45" s="15">
        <v>42</v>
      </c>
      <c r="B45" s="16" t="s">
        <v>138</v>
      </c>
      <c r="C45" s="15" t="s">
        <v>139</v>
      </c>
      <c r="D45" s="16" t="s">
        <v>378</v>
      </c>
      <c r="E45" s="20" t="s">
        <v>379</v>
      </c>
      <c r="F45" s="18">
        <v>13000</v>
      </c>
      <c r="G45" s="16" t="s">
        <v>140</v>
      </c>
      <c r="H45" s="19" t="s">
        <v>216</v>
      </c>
      <c r="I45" s="15" t="s">
        <v>21</v>
      </c>
      <c r="J45" s="18">
        <f>249.05+3720+483.96+106.42+3359.14</f>
        <v>7918.57</v>
      </c>
      <c r="K45" s="20" t="s">
        <v>236</v>
      </c>
      <c r="L45" s="18"/>
    </row>
    <row r="46" spans="1:12" s="3" customFormat="1" ht="105">
      <c r="A46" s="15">
        <v>43</v>
      </c>
      <c r="B46" s="16" t="s">
        <v>138</v>
      </c>
      <c r="C46" s="16" t="s">
        <v>141</v>
      </c>
      <c r="D46" s="16" t="s">
        <v>380</v>
      </c>
      <c r="E46" s="20" t="s">
        <v>381</v>
      </c>
      <c r="F46" s="18">
        <v>65000</v>
      </c>
      <c r="G46" s="16" t="s">
        <v>140</v>
      </c>
      <c r="H46" s="19" t="s">
        <v>216</v>
      </c>
      <c r="I46" s="15" t="s">
        <v>21</v>
      </c>
      <c r="J46" s="18">
        <f>1012.5+2938.22+1056.96+8917.06+1100.16+15907.69+10994.57</f>
        <v>41927.16</v>
      </c>
      <c r="K46" s="20" t="s">
        <v>237</v>
      </c>
      <c r="L46" s="18"/>
    </row>
    <row r="47" spans="1:12" s="3" customFormat="1" ht="75">
      <c r="A47" s="15">
        <v>44</v>
      </c>
      <c r="B47" s="16" t="s">
        <v>142</v>
      </c>
      <c r="C47" s="15" t="s">
        <v>143</v>
      </c>
      <c r="D47" s="16" t="s">
        <v>144</v>
      </c>
      <c r="E47" s="17">
        <v>42108</v>
      </c>
      <c r="F47" s="18">
        <v>800</v>
      </c>
      <c r="G47" s="16" t="s">
        <v>145</v>
      </c>
      <c r="H47" s="19" t="s">
        <v>216</v>
      </c>
      <c r="I47" s="15" t="s">
        <v>21</v>
      </c>
      <c r="J47" s="18">
        <v>800</v>
      </c>
      <c r="K47" s="17">
        <v>42138</v>
      </c>
      <c r="L47" s="18"/>
    </row>
    <row r="48" spans="1:12" s="3" customFormat="1" ht="75">
      <c r="A48" s="15">
        <v>45</v>
      </c>
      <c r="B48" s="16" t="s">
        <v>75</v>
      </c>
      <c r="C48" s="16" t="s">
        <v>146</v>
      </c>
      <c r="D48" s="16" t="s">
        <v>147</v>
      </c>
      <c r="E48" s="17">
        <v>42108</v>
      </c>
      <c r="F48" s="18">
        <v>14967</v>
      </c>
      <c r="G48" s="16" t="s">
        <v>148</v>
      </c>
      <c r="H48" s="19" t="s">
        <v>216</v>
      </c>
      <c r="I48" s="15" t="s">
        <v>21</v>
      </c>
      <c r="J48" s="18">
        <f>490+1398+10004.6+3074.4</f>
        <v>14967</v>
      </c>
      <c r="K48" s="20" t="s">
        <v>180</v>
      </c>
      <c r="L48" s="18"/>
    </row>
    <row r="49" spans="1:12" s="3" customFormat="1" ht="45">
      <c r="A49" s="15">
        <v>46</v>
      </c>
      <c r="B49" s="16" t="s">
        <v>24</v>
      </c>
      <c r="C49" s="15" t="s">
        <v>149</v>
      </c>
      <c r="D49" s="16" t="s">
        <v>150</v>
      </c>
      <c r="E49" s="17">
        <v>42114</v>
      </c>
      <c r="F49" s="18">
        <v>900</v>
      </c>
      <c r="G49" s="16" t="s">
        <v>27</v>
      </c>
      <c r="H49" s="19" t="s">
        <v>216</v>
      </c>
      <c r="I49" s="15" t="s">
        <v>21</v>
      </c>
      <c r="J49" s="18">
        <f>900</f>
        <v>900</v>
      </c>
      <c r="K49" s="17">
        <v>42124</v>
      </c>
      <c r="L49" s="18"/>
    </row>
    <row r="50" spans="1:12" s="3" customFormat="1" ht="45">
      <c r="A50" s="15">
        <v>47</v>
      </c>
      <c r="B50" s="16" t="s">
        <v>24</v>
      </c>
      <c r="C50" s="16" t="s">
        <v>151</v>
      </c>
      <c r="D50" s="16" t="s">
        <v>152</v>
      </c>
      <c r="E50" s="17">
        <v>42114</v>
      </c>
      <c r="F50" s="18">
        <v>288</v>
      </c>
      <c r="G50" s="16" t="s">
        <v>27</v>
      </c>
      <c r="H50" s="19" t="s">
        <v>216</v>
      </c>
      <c r="I50" s="15" t="s">
        <v>21</v>
      </c>
      <c r="J50" s="18">
        <f>288</f>
        <v>288</v>
      </c>
      <c r="K50" s="17">
        <v>42124</v>
      </c>
      <c r="L50" s="18"/>
    </row>
    <row r="51" spans="1:12" s="3" customFormat="1" ht="90">
      <c r="A51" s="15">
        <v>48</v>
      </c>
      <c r="B51" s="16" t="s">
        <v>153</v>
      </c>
      <c r="C51" s="15" t="s">
        <v>154</v>
      </c>
      <c r="D51" s="16" t="s">
        <v>155</v>
      </c>
      <c r="E51" s="17">
        <v>42121</v>
      </c>
      <c r="F51" s="18">
        <v>24955.31</v>
      </c>
      <c r="G51" s="16" t="s">
        <v>156</v>
      </c>
      <c r="H51" s="19" t="s">
        <v>216</v>
      </c>
      <c r="I51" s="15" t="s">
        <v>21</v>
      </c>
      <c r="J51" s="18">
        <f>5824.92+639.75+999.63+5.28+1642.99+1138.91</f>
        <v>10251.48</v>
      </c>
      <c r="K51" s="20" t="s">
        <v>382</v>
      </c>
      <c r="L51" s="18"/>
    </row>
    <row r="52" spans="1:12" s="3" customFormat="1" ht="45">
      <c r="A52" s="15">
        <v>49</v>
      </c>
      <c r="B52" s="16" t="s">
        <v>157</v>
      </c>
      <c r="C52" s="16" t="s">
        <v>158</v>
      </c>
      <c r="D52" s="16" t="s">
        <v>159</v>
      </c>
      <c r="E52" s="17">
        <v>42121</v>
      </c>
      <c r="F52" s="18">
        <v>388</v>
      </c>
      <c r="G52" s="16" t="s">
        <v>160</v>
      </c>
      <c r="H52" s="19" t="s">
        <v>216</v>
      </c>
      <c r="I52" s="15" t="s">
        <v>21</v>
      </c>
      <c r="J52" s="18"/>
      <c r="K52" s="17"/>
      <c r="L52" s="18"/>
    </row>
    <row r="53" spans="1:12" s="3" customFormat="1" ht="315">
      <c r="A53" s="15">
        <v>50</v>
      </c>
      <c r="B53" s="16" t="s">
        <v>161</v>
      </c>
      <c r="C53" s="15" t="s">
        <v>162</v>
      </c>
      <c r="D53" s="16" t="s">
        <v>383</v>
      </c>
      <c r="E53" s="20" t="s">
        <v>384</v>
      </c>
      <c r="F53" s="18">
        <v>27000</v>
      </c>
      <c r="G53" s="16" t="s">
        <v>163</v>
      </c>
      <c r="H53" s="19" t="s">
        <v>216</v>
      </c>
      <c r="I53" s="15" t="s">
        <v>21</v>
      </c>
      <c r="J53" s="18">
        <f>642+770.4+107.47+534.53+770.4+898.8+642+642+770.4+1540.8+1669.2+898.8+1027.2+1540.8+642+700+1027.2+642+642+642+1027.2</f>
        <v>17777.2</v>
      </c>
      <c r="K53" s="20" t="s">
        <v>385</v>
      </c>
      <c r="L53" s="18"/>
    </row>
    <row r="54" spans="1:12" s="3" customFormat="1" ht="60">
      <c r="A54" s="15">
        <v>51</v>
      </c>
      <c r="B54" s="16" t="s">
        <v>164</v>
      </c>
      <c r="C54" s="15" t="s">
        <v>165</v>
      </c>
      <c r="D54" s="16" t="s">
        <v>220</v>
      </c>
      <c r="E54" s="20" t="s">
        <v>221</v>
      </c>
      <c r="F54" s="18">
        <v>41093.19</v>
      </c>
      <c r="G54" s="16" t="s">
        <v>166</v>
      </c>
      <c r="H54" s="19" t="s">
        <v>216</v>
      </c>
      <c r="I54" s="15" t="s">
        <v>21</v>
      </c>
      <c r="J54" s="18">
        <f>16983.59+8695.07+11296.53+4118</f>
        <v>41093.19</v>
      </c>
      <c r="K54" s="20" t="s">
        <v>386</v>
      </c>
      <c r="L54" s="18"/>
    </row>
    <row r="55" spans="1:12" s="3" customFormat="1" ht="75">
      <c r="A55" s="15">
        <v>52</v>
      </c>
      <c r="B55" s="16" t="s">
        <v>167</v>
      </c>
      <c r="C55" s="15" t="s">
        <v>168</v>
      </c>
      <c r="D55" s="16" t="s">
        <v>387</v>
      </c>
      <c r="E55" s="20" t="s">
        <v>388</v>
      </c>
      <c r="F55" s="18">
        <v>45745</v>
      </c>
      <c r="G55" s="16" t="s">
        <v>169</v>
      </c>
      <c r="H55" s="19" t="s">
        <v>216</v>
      </c>
      <c r="I55" s="15" t="s">
        <v>21</v>
      </c>
      <c r="J55" s="18">
        <f>3563.38+3956.62+14979.07+3225+20000</f>
        <v>45724.07</v>
      </c>
      <c r="K55" s="20" t="s">
        <v>389</v>
      </c>
      <c r="L55" s="18"/>
    </row>
    <row r="56" spans="1:12" s="3" customFormat="1" ht="300">
      <c r="A56" s="15">
        <v>53</v>
      </c>
      <c r="B56" s="16" t="s">
        <v>170</v>
      </c>
      <c r="C56" s="15" t="s">
        <v>120</v>
      </c>
      <c r="D56" s="16" t="s">
        <v>181</v>
      </c>
      <c r="E56" s="20" t="s">
        <v>182</v>
      </c>
      <c r="F56" s="18">
        <v>34578.4</v>
      </c>
      <c r="G56" s="16" t="s">
        <v>171</v>
      </c>
      <c r="H56" s="19" t="s">
        <v>216</v>
      </c>
      <c r="I56" s="15" t="s">
        <v>125</v>
      </c>
      <c r="J56" s="18">
        <f>1171.01+456.19+392+438.75+1510.6+1390.5+286.69+252+292.81+822+465+464.5+550+280+569.94+94.5+296.8+983.74+585.2+3427.25</f>
        <v>14729.48</v>
      </c>
      <c r="K56" s="20" t="s">
        <v>390</v>
      </c>
      <c r="L56" s="18"/>
    </row>
    <row r="57" spans="1:12" s="3" customFormat="1" ht="30">
      <c r="A57" s="15">
        <v>54</v>
      </c>
      <c r="B57" s="16" t="s">
        <v>173</v>
      </c>
      <c r="C57" s="15" t="s">
        <v>174</v>
      </c>
      <c r="D57" s="16" t="s">
        <v>175</v>
      </c>
      <c r="E57" s="17">
        <v>42142</v>
      </c>
      <c r="F57" s="18">
        <v>9975</v>
      </c>
      <c r="G57" s="16" t="s">
        <v>176</v>
      </c>
      <c r="H57" s="19" t="s">
        <v>216</v>
      </c>
      <c r="I57" s="15" t="s">
        <v>21</v>
      </c>
      <c r="J57" s="18"/>
      <c r="K57" s="17"/>
      <c r="L57" s="18"/>
    </row>
    <row r="58" spans="1:12" s="3" customFormat="1" ht="60">
      <c r="A58" s="15">
        <v>55</v>
      </c>
      <c r="B58" s="16" t="s">
        <v>183</v>
      </c>
      <c r="C58" s="15" t="s">
        <v>184</v>
      </c>
      <c r="D58" s="16" t="s">
        <v>391</v>
      </c>
      <c r="E58" s="20" t="s">
        <v>392</v>
      </c>
      <c r="F58" s="18">
        <v>63000</v>
      </c>
      <c r="G58" s="16" t="s">
        <v>185</v>
      </c>
      <c r="H58" s="19" t="s">
        <v>216</v>
      </c>
      <c r="I58" s="15" t="s">
        <v>21</v>
      </c>
      <c r="J58" s="18">
        <f>350.58+12940.3+1000+9440.66</f>
        <v>23731.54</v>
      </c>
      <c r="K58" s="20" t="s">
        <v>280</v>
      </c>
      <c r="L58" s="18"/>
    </row>
    <row r="59" spans="1:12" s="3" customFormat="1" ht="45">
      <c r="A59" s="15">
        <v>56</v>
      </c>
      <c r="B59" s="16" t="s">
        <v>186</v>
      </c>
      <c r="C59" s="15" t="s">
        <v>184</v>
      </c>
      <c r="D59" s="16" t="s">
        <v>187</v>
      </c>
      <c r="E59" s="17">
        <v>42144</v>
      </c>
      <c r="F59" s="18">
        <v>20865.6</v>
      </c>
      <c r="G59" s="16" t="s">
        <v>188</v>
      </c>
      <c r="H59" s="19" t="s">
        <v>216</v>
      </c>
      <c r="I59" s="15" t="s">
        <v>21</v>
      </c>
      <c r="J59" s="18">
        <f>6468+7152.6+5973.6</f>
        <v>19594.2</v>
      </c>
      <c r="K59" s="20" t="s">
        <v>287</v>
      </c>
      <c r="L59" s="18"/>
    </row>
    <row r="60" spans="1:12" s="3" customFormat="1" ht="45">
      <c r="A60" s="15">
        <v>57</v>
      </c>
      <c r="B60" s="16" t="s">
        <v>189</v>
      </c>
      <c r="C60" s="15" t="s">
        <v>190</v>
      </c>
      <c r="D60" s="16" t="s">
        <v>393</v>
      </c>
      <c r="E60" s="20" t="s">
        <v>394</v>
      </c>
      <c r="F60" s="18">
        <v>5113</v>
      </c>
      <c r="G60" s="16" t="s">
        <v>191</v>
      </c>
      <c r="H60" s="19" t="s">
        <v>216</v>
      </c>
      <c r="I60" s="15" t="s">
        <v>192</v>
      </c>
      <c r="J60" s="18">
        <f>580+700</f>
        <v>1280</v>
      </c>
      <c r="K60" s="20" t="s">
        <v>395</v>
      </c>
      <c r="L60" s="18"/>
    </row>
    <row r="61" spans="1:12" s="3" customFormat="1" ht="225">
      <c r="A61" s="15">
        <v>58</v>
      </c>
      <c r="B61" s="16" t="s">
        <v>193</v>
      </c>
      <c r="C61" s="15" t="s">
        <v>120</v>
      </c>
      <c r="D61" s="16" t="s">
        <v>396</v>
      </c>
      <c r="E61" s="20" t="s">
        <v>397</v>
      </c>
      <c r="F61" s="18">
        <v>32548.93</v>
      </c>
      <c r="G61" s="16" t="s">
        <v>194</v>
      </c>
      <c r="H61" s="19" t="s">
        <v>216</v>
      </c>
      <c r="I61" s="15" t="s">
        <v>125</v>
      </c>
      <c r="J61" s="18">
        <f>1402.25+2097.45+987.5+1190+1547+245+490+784+980+900+909+1350+909+991.86+2458.14</f>
        <v>17241.2</v>
      </c>
      <c r="K61" s="20" t="s">
        <v>398</v>
      </c>
      <c r="L61" s="18"/>
    </row>
    <row r="62" spans="1:12" s="3" customFormat="1" ht="30">
      <c r="A62" s="15">
        <v>59</v>
      </c>
      <c r="B62" s="16" t="s">
        <v>173</v>
      </c>
      <c r="C62" s="15" t="s">
        <v>184</v>
      </c>
      <c r="D62" s="16" t="s">
        <v>195</v>
      </c>
      <c r="E62" s="17">
        <v>42157</v>
      </c>
      <c r="F62" s="18">
        <v>23940</v>
      </c>
      <c r="G62" s="16" t="s">
        <v>176</v>
      </c>
      <c r="H62" s="19" t="s">
        <v>216</v>
      </c>
      <c r="I62" s="15" t="s">
        <v>21</v>
      </c>
      <c r="J62" s="18">
        <f>23940</f>
        <v>23940</v>
      </c>
      <c r="K62" s="17">
        <v>42258</v>
      </c>
      <c r="L62" s="18"/>
    </row>
    <row r="63" spans="1:12" s="3" customFormat="1" ht="30">
      <c r="A63" s="15">
        <v>60</v>
      </c>
      <c r="B63" s="16" t="s">
        <v>173</v>
      </c>
      <c r="C63" s="15" t="s">
        <v>132</v>
      </c>
      <c r="D63" s="16" t="s">
        <v>196</v>
      </c>
      <c r="E63" s="17">
        <v>42157</v>
      </c>
      <c r="F63" s="18">
        <v>21689.6</v>
      </c>
      <c r="G63" s="16" t="s">
        <v>176</v>
      </c>
      <c r="H63" s="19" t="s">
        <v>216</v>
      </c>
      <c r="I63" s="15" t="s">
        <v>21</v>
      </c>
      <c r="J63" s="18"/>
      <c r="K63" s="17"/>
      <c r="L63" s="18"/>
    </row>
    <row r="64" spans="1:12" s="3" customFormat="1" ht="45">
      <c r="A64" s="15">
        <v>61</v>
      </c>
      <c r="B64" s="16" t="s">
        <v>197</v>
      </c>
      <c r="C64" s="16" t="s">
        <v>39</v>
      </c>
      <c r="D64" s="16" t="s">
        <v>198</v>
      </c>
      <c r="E64" s="17">
        <v>42157</v>
      </c>
      <c r="F64" s="18">
        <v>3000</v>
      </c>
      <c r="G64" s="16" t="s">
        <v>199</v>
      </c>
      <c r="H64" s="19" t="s">
        <v>216</v>
      </c>
      <c r="I64" s="15" t="s">
        <v>21</v>
      </c>
      <c r="J64" s="18">
        <f>987.07</f>
        <v>987.07</v>
      </c>
      <c r="K64" s="17">
        <v>42194</v>
      </c>
      <c r="L64" s="18"/>
    </row>
    <row r="65" spans="1:12" s="3" customFormat="1" ht="15">
      <c r="A65" s="15">
        <v>62</v>
      </c>
      <c r="B65" s="16" t="s">
        <v>200</v>
      </c>
      <c r="C65" s="15" t="s">
        <v>201</v>
      </c>
      <c r="D65" s="16" t="s">
        <v>202</v>
      </c>
      <c r="E65" s="17">
        <v>42157</v>
      </c>
      <c r="F65" s="18">
        <v>6014</v>
      </c>
      <c r="G65" s="16" t="s">
        <v>203</v>
      </c>
      <c r="H65" s="19" t="s">
        <v>216</v>
      </c>
      <c r="I65" s="15" t="s">
        <v>21</v>
      </c>
      <c r="J65" s="18">
        <f>6014</f>
        <v>6014</v>
      </c>
      <c r="K65" s="17">
        <v>42194</v>
      </c>
      <c r="L65" s="18"/>
    </row>
    <row r="66" spans="1:12" s="3" customFormat="1" ht="45">
      <c r="A66" s="15">
        <v>63</v>
      </c>
      <c r="B66" s="16" t="s">
        <v>157</v>
      </c>
      <c r="C66" s="16" t="s">
        <v>158</v>
      </c>
      <c r="D66" s="16" t="s">
        <v>204</v>
      </c>
      <c r="E66" s="17">
        <v>42191</v>
      </c>
      <c r="F66" s="18">
        <v>1386</v>
      </c>
      <c r="G66" s="16" t="s">
        <v>160</v>
      </c>
      <c r="H66" s="19" t="s">
        <v>216</v>
      </c>
      <c r="I66" s="15" t="s">
        <v>21</v>
      </c>
      <c r="J66" s="18">
        <f>372+1014</f>
        <v>1386</v>
      </c>
      <c r="K66" s="17">
        <v>42229</v>
      </c>
      <c r="L66" s="18"/>
    </row>
    <row r="67" spans="1:12" s="3" customFormat="1" ht="90">
      <c r="A67" s="15">
        <v>64</v>
      </c>
      <c r="B67" s="16" t="s">
        <v>205</v>
      </c>
      <c r="C67" s="15" t="s">
        <v>206</v>
      </c>
      <c r="D67" s="16" t="s">
        <v>399</v>
      </c>
      <c r="E67" s="20" t="s">
        <v>400</v>
      </c>
      <c r="F67" s="18">
        <v>60834.2</v>
      </c>
      <c r="G67" s="16" t="s">
        <v>207</v>
      </c>
      <c r="H67" s="19" t="s">
        <v>216</v>
      </c>
      <c r="I67" s="15" t="s">
        <v>21</v>
      </c>
      <c r="J67" s="18">
        <f>870</f>
        <v>870</v>
      </c>
      <c r="K67" s="17">
        <v>42181</v>
      </c>
      <c r="L67" s="18"/>
    </row>
    <row r="68" spans="1:12" s="3" customFormat="1" ht="60">
      <c r="A68" s="15">
        <v>65</v>
      </c>
      <c r="B68" s="16" t="s">
        <v>208</v>
      </c>
      <c r="C68" s="16" t="s">
        <v>39</v>
      </c>
      <c r="D68" s="16" t="s">
        <v>401</v>
      </c>
      <c r="E68" s="20" t="s">
        <v>402</v>
      </c>
      <c r="F68" s="18">
        <v>45000</v>
      </c>
      <c r="G68" s="16" t="s">
        <v>209</v>
      </c>
      <c r="H68" s="19" t="s">
        <v>216</v>
      </c>
      <c r="I68" s="15" t="s">
        <v>21</v>
      </c>
      <c r="J68" s="18">
        <f>882.32+2769.78+5624</f>
        <v>9276.1</v>
      </c>
      <c r="K68" s="20" t="s">
        <v>403</v>
      </c>
      <c r="L68" s="18"/>
    </row>
    <row r="69" spans="1:12" s="3" customFormat="1" ht="30">
      <c r="A69" s="15">
        <v>66</v>
      </c>
      <c r="B69" s="16" t="s">
        <v>212</v>
      </c>
      <c r="C69" s="16" t="s">
        <v>213</v>
      </c>
      <c r="D69" s="16" t="s">
        <v>214</v>
      </c>
      <c r="E69" s="17">
        <v>42191</v>
      </c>
      <c r="F69" s="18">
        <v>620</v>
      </c>
      <c r="G69" s="16" t="s">
        <v>215</v>
      </c>
      <c r="H69" s="16" t="s">
        <v>216</v>
      </c>
      <c r="I69" s="19" t="s">
        <v>21</v>
      </c>
      <c r="J69" s="18">
        <v>620</v>
      </c>
      <c r="K69" s="17">
        <v>42228</v>
      </c>
      <c r="L69" s="17"/>
    </row>
    <row r="70" spans="1:12" s="3" customFormat="1" ht="30">
      <c r="A70" s="15">
        <v>67</v>
      </c>
      <c r="B70" s="16" t="s">
        <v>222</v>
      </c>
      <c r="C70" s="16" t="s">
        <v>223</v>
      </c>
      <c r="D70" s="16" t="s">
        <v>224</v>
      </c>
      <c r="E70" s="17">
        <v>42192</v>
      </c>
      <c r="F70" s="18">
        <v>1997.54</v>
      </c>
      <c r="G70" s="16" t="s">
        <v>225</v>
      </c>
      <c r="H70" s="16" t="s">
        <v>216</v>
      </c>
      <c r="I70" s="19" t="s">
        <v>226</v>
      </c>
      <c r="J70" s="15"/>
      <c r="K70" s="18"/>
      <c r="L70" s="17"/>
    </row>
    <row r="71" spans="1:12" s="3" customFormat="1" ht="45">
      <c r="A71" s="15">
        <v>68</v>
      </c>
      <c r="B71" s="16" t="s">
        <v>227</v>
      </c>
      <c r="C71" s="15" t="s">
        <v>228</v>
      </c>
      <c r="D71" s="16" t="s">
        <v>229</v>
      </c>
      <c r="E71" s="17">
        <v>42195</v>
      </c>
      <c r="F71" s="18">
        <v>1772.36</v>
      </c>
      <c r="G71" s="16" t="s">
        <v>230</v>
      </c>
      <c r="H71" s="19" t="s">
        <v>216</v>
      </c>
      <c r="I71" s="15" t="s">
        <v>21</v>
      </c>
      <c r="J71" s="18">
        <f>1772.36</f>
        <v>1772.36</v>
      </c>
      <c r="K71" s="17">
        <v>42290</v>
      </c>
      <c r="L71" s="18"/>
    </row>
    <row r="72" spans="1:12" s="3" customFormat="1" ht="30" customHeight="1">
      <c r="A72" s="15">
        <v>69</v>
      </c>
      <c r="B72" s="16" t="s">
        <v>231</v>
      </c>
      <c r="C72" s="15" t="s">
        <v>232</v>
      </c>
      <c r="D72" s="16" t="s">
        <v>233</v>
      </c>
      <c r="E72" s="17">
        <v>42195</v>
      </c>
      <c r="F72" s="18">
        <v>53641.16</v>
      </c>
      <c r="G72" s="16" t="s">
        <v>234</v>
      </c>
      <c r="H72" s="19" t="s">
        <v>216</v>
      </c>
      <c r="I72" s="15" t="s">
        <v>130</v>
      </c>
      <c r="J72" s="18">
        <f>9250</f>
        <v>9250</v>
      </c>
      <c r="K72" s="17">
        <v>42229</v>
      </c>
      <c r="L72" s="18"/>
    </row>
    <row r="73" spans="1:12" s="3" customFormat="1" ht="30">
      <c r="A73" s="15">
        <v>70</v>
      </c>
      <c r="B73" s="16" t="s">
        <v>157</v>
      </c>
      <c r="C73" s="16" t="s">
        <v>238</v>
      </c>
      <c r="D73" s="16" t="s">
        <v>239</v>
      </c>
      <c r="E73" s="17">
        <v>42235</v>
      </c>
      <c r="F73" s="18">
        <v>1596</v>
      </c>
      <c r="G73" s="16" t="s">
        <v>160</v>
      </c>
      <c r="H73" s="19" t="s">
        <v>216</v>
      </c>
      <c r="I73" s="15" t="s">
        <v>21</v>
      </c>
      <c r="J73" s="18"/>
      <c r="K73" s="17"/>
      <c r="L73" s="18"/>
    </row>
    <row r="74" spans="1:12" s="3" customFormat="1" ht="30">
      <c r="A74" s="15">
        <v>71</v>
      </c>
      <c r="B74" s="16" t="s">
        <v>240</v>
      </c>
      <c r="C74" s="16" t="s">
        <v>241</v>
      </c>
      <c r="D74" s="16" t="s">
        <v>242</v>
      </c>
      <c r="E74" s="17">
        <v>42235</v>
      </c>
      <c r="F74" s="18">
        <v>4881</v>
      </c>
      <c r="G74" s="16" t="s">
        <v>243</v>
      </c>
      <c r="H74" s="19" t="s">
        <v>216</v>
      </c>
      <c r="I74" s="15" t="s">
        <v>21</v>
      </c>
      <c r="J74" s="18"/>
      <c r="K74" s="17"/>
      <c r="L74" s="18"/>
    </row>
    <row r="75" spans="1:12" s="3" customFormat="1" ht="30">
      <c r="A75" s="15">
        <v>72</v>
      </c>
      <c r="B75" s="16" t="s">
        <v>244</v>
      </c>
      <c r="C75" s="16" t="s">
        <v>245</v>
      </c>
      <c r="D75" s="16" t="s">
        <v>246</v>
      </c>
      <c r="E75" s="17">
        <v>42248</v>
      </c>
      <c r="F75" s="18">
        <v>1002.24</v>
      </c>
      <c r="G75" s="16" t="s">
        <v>247</v>
      </c>
      <c r="H75" s="19" t="s">
        <v>216</v>
      </c>
      <c r="I75" s="15" t="s">
        <v>21</v>
      </c>
      <c r="J75" s="18">
        <v>1002.24</v>
      </c>
      <c r="K75" s="17">
        <v>42261</v>
      </c>
      <c r="L75" s="18"/>
    </row>
    <row r="76" spans="1:12" s="3" customFormat="1" ht="45">
      <c r="A76" s="15">
        <v>73</v>
      </c>
      <c r="B76" s="16" t="s">
        <v>24</v>
      </c>
      <c r="C76" s="16" t="s">
        <v>248</v>
      </c>
      <c r="D76" s="16" t="s">
        <v>249</v>
      </c>
      <c r="E76" s="17">
        <v>42249</v>
      </c>
      <c r="F76" s="18">
        <v>1260</v>
      </c>
      <c r="G76" s="16" t="s">
        <v>27</v>
      </c>
      <c r="H76" s="19" t="s">
        <v>216</v>
      </c>
      <c r="I76" s="15" t="s">
        <v>21</v>
      </c>
      <c r="J76" s="18">
        <v>1260</v>
      </c>
      <c r="K76" s="17">
        <v>42261</v>
      </c>
      <c r="L76" s="18"/>
    </row>
    <row r="77" spans="1:12" s="3" customFormat="1" ht="15">
      <c r="A77" s="15">
        <v>74</v>
      </c>
      <c r="B77" s="16" t="s">
        <v>250</v>
      </c>
      <c r="C77" s="16" t="s">
        <v>213</v>
      </c>
      <c r="D77" s="16" t="s">
        <v>251</v>
      </c>
      <c r="E77" s="17">
        <v>42237</v>
      </c>
      <c r="F77" s="18">
        <v>13919</v>
      </c>
      <c r="G77" s="16" t="s">
        <v>252</v>
      </c>
      <c r="H77" s="19" t="s">
        <v>216</v>
      </c>
      <c r="I77" s="15" t="s">
        <v>21</v>
      </c>
      <c r="J77" s="18">
        <f>13910</f>
        <v>13910</v>
      </c>
      <c r="K77" s="17">
        <v>42242</v>
      </c>
      <c r="L77" s="18"/>
    </row>
    <row r="78" spans="1:12" s="3" customFormat="1" ht="75">
      <c r="A78" s="15">
        <v>75</v>
      </c>
      <c r="B78" s="16" t="s">
        <v>253</v>
      </c>
      <c r="C78" s="16" t="s">
        <v>254</v>
      </c>
      <c r="D78" s="16" t="s">
        <v>404</v>
      </c>
      <c r="E78" s="16" t="s">
        <v>405</v>
      </c>
      <c r="F78" s="18">
        <v>65892.8</v>
      </c>
      <c r="G78" s="16" t="s">
        <v>255</v>
      </c>
      <c r="H78" s="19" t="s">
        <v>216</v>
      </c>
      <c r="I78" s="15" t="s">
        <v>21</v>
      </c>
      <c r="J78" s="18">
        <f>10947.75+5788.7+6284.8</f>
        <v>23021.25</v>
      </c>
      <c r="K78" s="20" t="s">
        <v>406</v>
      </c>
      <c r="L78" s="18"/>
    </row>
    <row r="79" spans="1:12" s="3" customFormat="1" ht="45">
      <c r="A79" s="15">
        <v>76</v>
      </c>
      <c r="B79" s="16" t="s">
        <v>72</v>
      </c>
      <c r="C79" s="16" t="s">
        <v>73</v>
      </c>
      <c r="D79" s="16" t="s">
        <v>256</v>
      </c>
      <c r="E79" s="17">
        <v>42247</v>
      </c>
      <c r="F79" s="18">
        <v>50516.11</v>
      </c>
      <c r="G79" s="16" t="s">
        <v>257</v>
      </c>
      <c r="H79" s="19" t="s">
        <v>216</v>
      </c>
      <c r="I79" s="15" t="s">
        <v>21</v>
      </c>
      <c r="J79" s="18">
        <f>2083.2+48432.91</f>
        <v>50516.11</v>
      </c>
      <c r="K79" s="20" t="s">
        <v>281</v>
      </c>
      <c r="L79" s="18"/>
    </row>
    <row r="80" spans="1:12" s="3" customFormat="1" ht="30">
      <c r="A80" s="15">
        <v>77</v>
      </c>
      <c r="B80" s="16" t="s">
        <v>258</v>
      </c>
      <c r="C80" s="16" t="s">
        <v>259</v>
      </c>
      <c r="D80" s="16" t="s">
        <v>260</v>
      </c>
      <c r="E80" s="17">
        <v>42247</v>
      </c>
      <c r="F80" s="18">
        <v>44854.4</v>
      </c>
      <c r="G80" s="16" t="s">
        <v>261</v>
      </c>
      <c r="H80" s="19" t="s">
        <v>216</v>
      </c>
      <c r="I80" s="15" t="s">
        <v>21</v>
      </c>
      <c r="J80" s="18">
        <f>44854.4</f>
        <v>44854.4</v>
      </c>
      <c r="K80" s="17">
        <v>42290</v>
      </c>
      <c r="L80" s="18"/>
    </row>
    <row r="81" spans="1:12" s="3" customFormat="1" ht="30">
      <c r="A81" s="15">
        <v>78</v>
      </c>
      <c r="B81" s="16" t="s">
        <v>138</v>
      </c>
      <c r="C81" s="16" t="s">
        <v>141</v>
      </c>
      <c r="D81" s="16" t="s">
        <v>262</v>
      </c>
      <c r="E81" s="17">
        <v>42247</v>
      </c>
      <c r="F81" s="18">
        <v>17000</v>
      </c>
      <c r="G81" s="16" t="s">
        <v>140</v>
      </c>
      <c r="H81" s="19" t="s">
        <v>216</v>
      </c>
      <c r="I81" s="15" t="s">
        <v>21</v>
      </c>
      <c r="J81" s="18">
        <f>300+9493.04</f>
        <v>9793.04</v>
      </c>
      <c r="K81" s="20" t="s">
        <v>282</v>
      </c>
      <c r="L81" s="18"/>
    </row>
    <row r="82" spans="1:12" s="3" customFormat="1" ht="45">
      <c r="A82" s="15">
        <v>79</v>
      </c>
      <c r="B82" s="16" t="s">
        <v>263</v>
      </c>
      <c r="C82" s="16" t="s">
        <v>165</v>
      </c>
      <c r="D82" s="16" t="s">
        <v>264</v>
      </c>
      <c r="E82" s="17">
        <v>42247</v>
      </c>
      <c r="F82" s="18">
        <v>16376.91</v>
      </c>
      <c r="G82" s="16" t="s">
        <v>166</v>
      </c>
      <c r="H82" s="19" t="s">
        <v>216</v>
      </c>
      <c r="I82" s="15" t="s">
        <v>21</v>
      </c>
      <c r="J82" s="18">
        <f>16376.91</f>
        <v>16376.91</v>
      </c>
      <c r="K82" s="17">
        <v>42254</v>
      </c>
      <c r="L82" s="18"/>
    </row>
    <row r="83" spans="1:12" s="3" customFormat="1" ht="45">
      <c r="A83" s="15">
        <v>80</v>
      </c>
      <c r="B83" s="16" t="s">
        <v>108</v>
      </c>
      <c r="C83" s="16" t="s">
        <v>39</v>
      </c>
      <c r="D83" s="16" t="s">
        <v>265</v>
      </c>
      <c r="E83" s="17">
        <v>42247</v>
      </c>
      <c r="F83" s="18">
        <v>11290</v>
      </c>
      <c r="G83" s="16" t="s">
        <v>266</v>
      </c>
      <c r="H83" s="19" t="s">
        <v>216</v>
      </c>
      <c r="I83" s="15" t="s">
        <v>21</v>
      </c>
      <c r="J83" s="18">
        <f>11289.78</f>
        <v>11289.78</v>
      </c>
      <c r="K83" s="17">
        <v>42258</v>
      </c>
      <c r="L83" s="18"/>
    </row>
    <row r="84" spans="1:12" s="3" customFormat="1" ht="60">
      <c r="A84" s="15">
        <v>81</v>
      </c>
      <c r="B84" s="16" t="s">
        <v>267</v>
      </c>
      <c r="C84" s="15" t="s">
        <v>132</v>
      </c>
      <c r="D84" s="16" t="s">
        <v>268</v>
      </c>
      <c r="E84" s="17">
        <v>42247</v>
      </c>
      <c r="F84" s="18">
        <v>12518</v>
      </c>
      <c r="G84" s="16" t="s">
        <v>269</v>
      </c>
      <c r="H84" s="19" t="s">
        <v>216</v>
      </c>
      <c r="I84" s="15" t="s">
        <v>21</v>
      </c>
      <c r="J84" s="18">
        <v>12518</v>
      </c>
      <c r="K84" s="17">
        <v>42263</v>
      </c>
      <c r="L84" s="18"/>
    </row>
    <row r="85" spans="1:12" s="3" customFormat="1" ht="75">
      <c r="A85" s="15">
        <v>82</v>
      </c>
      <c r="B85" s="16" t="s">
        <v>270</v>
      </c>
      <c r="C85" s="15" t="s">
        <v>206</v>
      </c>
      <c r="D85" s="16" t="s">
        <v>271</v>
      </c>
      <c r="E85" s="17">
        <v>42247</v>
      </c>
      <c r="F85" s="18">
        <v>4030</v>
      </c>
      <c r="G85" s="16" t="s">
        <v>272</v>
      </c>
      <c r="H85" s="19" t="s">
        <v>216</v>
      </c>
      <c r="I85" s="15" t="s">
        <v>21</v>
      </c>
      <c r="J85" s="18">
        <v>4030</v>
      </c>
      <c r="K85" s="17">
        <v>42269</v>
      </c>
      <c r="L85" s="18"/>
    </row>
    <row r="86" spans="1:12" s="3" customFormat="1" ht="30">
      <c r="A86" s="15">
        <v>83</v>
      </c>
      <c r="B86" s="16" t="s">
        <v>138</v>
      </c>
      <c r="C86" s="15" t="s">
        <v>139</v>
      </c>
      <c r="D86" s="16" t="s">
        <v>273</v>
      </c>
      <c r="E86" s="17">
        <v>42247</v>
      </c>
      <c r="F86" s="18">
        <v>4000</v>
      </c>
      <c r="G86" s="16" t="s">
        <v>140</v>
      </c>
      <c r="H86" s="19" t="s">
        <v>216</v>
      </c>
      <c r="I86" s="15" t="s">
        <v>21</v>
      </c>
      <c r="J86" s="18">
        <f>600.68+3258.68</f>
        <v>3859.3599999999997</v>
      </c>
      <c r="K86" s="20" t="s">
        <v>407</v>
      </c>
      <c r="L86" s="18"/>
    </row>
    <row r="87" spans="1:12" s="3" customFormat="1" ht="30">
      <c r="A87" s="15">
        <v>84</v>
      </c>
      <c r="B87" s="16" t="s">
        <v>274</v>
      </c>
      <c r="C87" s="15" t="s">
        <v>275</v>
      </c>
      <c r="D87" s="16" t="s">
        <v>276</v>
      </c>
      <c r="E87" s="17">
        <v>42249</v>
      </c>
      <c r="F87" s="18">
        <v>272.1</v>
      </c>
      <c r="G87" s="16" t="s">
        <v>277</v>
      </c>
      <c r="H87" s="19" t="s">
        <v>216</v>
      </c>
      <c r="I87" s="15" t="s">
        <v>21</v>
      </c>
      <c r="J87" s="18"/>
      <c r="K87" s="17"/>
      <c r="L87" s="18"/>
    </row>
    <row r="88" spans="1:12" s="3" customFormat="1" ht="30">
      <c r="A88" s="15">
        <v>85</v>
      </c>
      <c r="B88" s="16" t="s">
        <v>283</v>
      </c>
      <c r="C88" s="15" t="s">
        <v>284</v>
      </c>
      <c r="D88" s="16" t="s">
        <v>285</v>
      </c>
      <c r="E88" s="17">
        <v>42256</v>
      </c>
      <c r="F88" s="18">
        <v>37.74</v>
      </c>
      <c r="G88" s="16" t="s">
        <v>286</v>
      </c>
      <c r="H88" s="19" t="s">
        <v>216</v>
      </c>
      <c r="I88" s="15" t="s">
        <v>216</v>
      </c>
      <c r="J88" s="18">
        <v>37.74</v>
      </c>
      <c r="K88" s="17">
        <v>42261</v>
      </c>
      <c r="L88" s="18"/>
    </row>
    <row r="89" spans="1:12" s="3" customFormat="1" ht="60">
      <c r="A89" s="15">
        <v>86</v>
      </c>
      <c r="B89" s="16" t="s">
        <v>288</v>
      </c>
      <c r="C89" s="16" t="s">
        <v>39</v>
      </c>
      <c r="D89" s="16" t="s">
        <v>289</v>
      </c>
      <c r="E89" s="17">
        <v>42272</v>
      </c>
      <c r="F89" s="18">
        <v>39000</v>
      </c>
      <c r="G89" s="16" t="s">
        <v>290</v>
      </c>
      <c r="H89" s="19" t="s">
        <v>216</v>
      </c>
      <c r="I89" s="15" t="s">
        <v>216</v>
      </c>
      <c r="J89" s="18">
        <f>5880.12+12416.93</f>
        <v>18297.05</v>
      </c>
      <c r="K89" s="20" t="s">
        <v>408</v>
      </c>
      <c r="L89" s="18"/>
    </row>
    <row r="90" spans="1:12" s="3" customFormat="1" ht="30">
      <c r="A90" s="15">
        <v>87</v>
      </c>
      <c r="B90" s="16" t="s">
        <v>291</v>
      </c>
      <c r="C90" s="15" t="s">
        <v>292</v>
      </c>
      <c r="D90" s="16" t="s">
        <v>293</v>
      </c>
      <c r="E90" s="17">
        <v>42282</v>
      </c>
      <c r="F90" s="18">
        <v>6960</v>
      </c>
      <c r="G90" s="16" t="s">
        <v>294</v>
      </c>
      <c r="H90" s="19" t="s">
        <v>216</v>
      </c>
      <c r="I90" s="15" t="s">
        <v>216</v>
      </c>
      <c r="J90" s="18">
        <f>6960</f>
        <v>6960</v>
      </c>
      <c r="K90" s="17">
        <v>42290</v>
      </c>
      <c r="L90" s="18"/>
    </row>
    <row r="91" spans="1:12" s="3" customFormat="1" ht="45">
      <c r="A91" s="15">
        <v>88</v>
      </c>
      <c r="B91" s="16" t="s">
        <v>291</v>
      </c>
      <c r="C91" s="16" t="s">
        <v>295</v>
      </c>
      <c r="D91" s="16" t="s">
        <v>296</v>
      </c>
      <c r="E91" s="17">
        <v>42282</v>
      </c>
      <c r="F91" s="18">
        <v>639</v>
      </c>
      <c r="G91" s="16" t="s">
        <v>294</v>
      </c>
      <c r="H91" s="19" t="s">
        <v>216</v>
      </c>
      <c r="I91" s="15" t="s">
        <v>216</v>
      </c>
      <c r="J91" s="18">
        <v>639</v>
      </c>
      <c r="K91" s="17">
        <v>42293</v>
      </c>
      <c r="L91" s="18"/>
    </row>
    <row r="92" spans="1:12" s="3" customFormat="1" ht="30">
      <c r="A92" s="15">
        <v>89</v>
      </c>
      <c r="B92" s="16" t="s">
        <v>297</v>
      </c>
      <c r="C92" s="16" t="s">
        <v>298</v>
      </c>
      <c r="D92" s="16" t="s">
        <v>299</v>
      </c>
      <c r="E92" s="17">
        <v>42282</v>
      </c>
      <c r="F92" s="18">
        <v>1835.38</v>
      </c>
      <c r="G92" s="16" t="s">
        <v>300</v>
      </c>
      <c r="H92" s="19" t="s">
        <v>216</v>
      </c>
      <c r="I92" s="15" t="s">
        <v>216</v>
      </c>
      <c r="J92" s="18"/>
      <c r="K92" s="17"/>
      <c r="L92" s="18"/>
    </row>
    <row r="93" spans="1:12" s="3" customFormat="1" ht="165">
      <c r="A93" s="15">
        <v>90</v>
      </c>
      <c r="B93" s="16" t="s">
        <v>301</v>
      </c>
      <c r="C93" s="15" t="s">
        <v>50</v>
      </c>
      <c r="D93" s="16" t="s">
        <v>302</v>
      </c>
      <c r="E93" s="17">
        <v>42282</v>
      </c>
      <c r="F93" s="18">
        <v>91454.63</v>
      </c>
      <c r="G93" s="16" t="s">
        <v>303</v>
      </c>
      <c r="H93" s="19" t="s">
        <v>216</v>
      </c>
      <c r="I93" s="15" t="s">
        <v>125</v>
      </c>
      <c r="J93" s="18">
        <f>2360+660+1087.2+1087.2+1620+1840+1076.4+2430+1198.8+10780+1164.96</f>
        <v>25304.559999999998</v>
      </c>
      <c r="K93" s="20" t="s">
        <v>409</v>
      </c>
      <c r="L93" s="18"/>
    </row>
    <row r="94" spans="1:12" s="3" customFormat="1" ht="30">
      <c r="A94" s="15">
        <v>91</v>
      </c>
      <c r="B94" s="16" t="s">
        <v>304</v>
      </c>
      <c r="C94" s="15" t="s">
        <v>305</v>
      </c>
      <c r="D94" s="16" t="s">
        <v>306</v>
      </c>
      <c r="E94" s="17">
        <v>42282</v>
      </c>
      <c r="F94" s="18">
        <v>17040</v>
      </c>
      <c r="G94" s="16" t="s">
        <v>307</v>
      </c>
      <c r="H94" s="19" t="s">
        <v>216</v>
      </c>
      <c r="I94" s="15" t="s">
        <v>21</v>
      </c>
      <c r="J94" s="18">
        <f>1290.86+15749.14</f>
        <v>17040</v>
      </c>
      <c r="K94" s="20" t="s">
        <v>410</v>
      </c>
      <c r="L94" s="18"/>
    </row>
    <row r="95" spans="1:12" s="3" customFormat="1" ht="75">
      <c r="A95" s="15">
        <v>92</v>
      </c>
      <c r="B95" s="16" t="s">
        <v>308</v>
      </c>
      <c r="C95" s="15" t="s">
        <v>309</v>
      </c>
      <c r="D95" s="16" t="s">
        <v>310</v>
      </c>
      <c r="E95" s="17">
        <v>42284</v>
      </c>
      <c r="F95" s="18">
        <v>26300</v>
      </c>
      <c r="G95" s="16" t="s">
        <v>311</v>
      </c>
      <c r="H95" s="19" t="s">
        <v>216</v>
      </c>
      <c r="I95" s="15" t="s">
        <v>125</v>
      </c>
      <c r="J95" s="18">
        <f>343.9+712.5+570+712.5+950</f>
        <v>3288.9</v>
      </c>
      <c r="K95" s="20" t="s">
        <v>411</v>
      </c>
      <c r="L95" s="18"/>
    </row>
    <row r="96" spans="1:12" s="3" customFormat="1" ht="45">
      <c r="A96" s="15">
        <v>93</v>
      </c>
      <c r="B96" s="16" t="s">
        <v>52</v>
      </c>
      <c r="C96" s="16" t="s">
        <v>53</v>
      </c>
      <c r="D96" s="16" t="s">
        <v>54</v>
      </c>
      <c r="E96" s="17">
        <v>42299</v>
      </c>
      <c r="F96" s="18">
        <v>677773.53</v>
      </c>
      <c r="G96" s="16" t="s">
        <v>55</v>
      </c>
      <c r="H96" s="19" t="s">
        <v>216</v>
      </c>
      <c r="I96" s="15" t="s">
        <v>216</v>
      </c>
      <c r="J96" s="18"/>
      <c r="K96" s="17"/>
      <c r="L96" s="18"/>
    </row>
    <row r="97" spans="1:12" s="3" customFormat="1" ht="45">
      <c r="A97" s="15">
        <v>94</v>
      </c>
      <c r="B97" s="16" t="s">
        <v>52</v>
      </c>
      <c r="C97" s="16" t="s">
        <v>53</v>
      </c>
      <c r="D97" s="16" t="s">
        <v>412</v>
      </c>
      <c r="E97" s="17">
        <v>42299</v>
      </c>
      <c r="F97" s="18">
        <v>69400</v>
      </c>
      <c r="G97" s="16" t="s">
        <v>55</v>
      </c>
      <c r="H97" s="19" t="s">
        <v>216</v>
      </c>
      <c r="I97" s="15" t="s">
        <v>216</v>
      </c>
      <c r="J97" s="18"/>
      <c r="K97" s="17"/>
      <c r="L97" s="18"/>
    </row>
    <row r="98" spans="1:12" s="3" customFormat="1" ht="15">
      <c r="A98" s="15">
        <v>95</v>
      </c>
      <c r="B98" s="16" t="s">
        <v>413</v>
      </c>
      <c r="C98" s="15" t="s">
        <v>414</v>
      </c>
      <c r="D98" s="16">
        <v>269</v>
      </c>
      <c r="E98" s="17">
        <v>42293</v>
      </c>
      <c r="F98" s="18">
        <v>372</v>
      </c>
      <c r="G98" s="16" t="s">
        <v>415</v>
      </c>
      <c r="H98" s="19" t="s">
        <v>216</v>
      </c>
      <c r="I98" s="15" t="s">
        <v>216</v>
      </c>
      <c r="J98" s="18"/>
      <c r="K98" s="17"/>
      <c r="L98" s="18"/>
    </row>
    <row r="99" spans="1:12" s="3" customFormat="1" ht="30">
      <c r="A99" s="15">
        <v>96</v>
      </c>
      <c r="B99" s="16" t="s">
        <v>416</v>
      </c>
      <c r="C99" s="15" t="s">
        <v>414</v>
      </c>
      <c r="D99" s="16" t="s">
        <v>417</v>
      </c>
      <c r="E99" s="17">
        <v>42293</v>
      </c>
      <c r="F99" s="18">
        <v>4394</v>
      </c>
      <c r="G99" s="16" t="s">
        <v>418</v>
      </c>
      <c r="H99" s="19" t="s">
        <v>216</v>
      </c>
      <c r="I99" s="15" t="s">
        <v>216</v>
      </c>
      <c r="J99" s="18"/>
      <c r="K99" s="17"/>
      <c r="L99" s="18"/>
    </row>
    <row r="100" spans="1:12" s="3" customFormat="1" ht="30">
      <c r="A100" s="15">
        <v>97</v>
      </c>
      <c r="B100" s="16" t="s">
        <v>419</v>
      </c>
      <c r="C100" s="15" t="s">
        <v>420</v>
      </c>
      <c r="D100" s="16" t="s">
        <v>421</v>
      </c>
      <c r="E100" s="20" t="s">
        <v>422</v>
      </c>
      <c r="F100" s="18">
        <v>0</v>
      </c>
      <c r="G100" s="16" t="s">
        <v>423</v>
      </c>
      <c r="H100" s="19" t="s">
        <v>216</v>
      </c>
      <c r="I100" s="15" t="s">
        <v>216</v>
      </c>
      <c r="J100" s="18"/>
      <c r="K100" s="17"/>
      <c r="L100" s="18"/>
    </row>
    <row r="101" spans="1:12" s="3" customFormat="1" ht="45">
      <c r="A101" s="15">
        <v>98</v>
      </c>
      <c r="B101" s="16" t="s">
        <v>424</v>
      </c>
      <c r="C101" s="15" t="s">
        <v>73</v>
      </c>
      <c r="D101" s="16" t="s">
        <v>425</v>
      </c>
      <c r="E101" s="17">
        <v>42310</v>
      </c>
      <c r="F101" s="18">
        <v>1740</v>
      </c>
      <c r="G101" s="16" t="s">
        <v>426</v>
      </c>
      <c r="H101" s="19">
        <v>271.03</v>
      </c>
      <c r="I101" s="15" t="s">
        <v>21</v>
      </c>
      <c r="J101" s="18"/>
      <c r="K101" s="17"/>
      <c r="L101" s="18"/>
    </row>
    <row r="102" spans="1:12" s="3" customFormat="1" ht="30">
      <c r="A102" s="15">
        <v>99</v>
      </c>
      <c r="B102" s="16" t="s">
        <v>427</v>
      </c>
      <c r="C102" s="15" t="s">
        <v>73</v>
      </c>
      <c r="D102" s="16" t="s">
        <v>428</v>
      </c>
      <c r="E102" s="17">
        <v>42310</v>
      </c>
      <c r="F102" s="18">
        <v>9900</v>
      </c>
      <c r="G102" s="16" t="s">
        <v>429</v>
      </c>
      <c r="H102" s="19">
        <v>110</v>
      </c>
      <c r="I102" s="15" t="s">
        <v>21</v>
      </c>
      <c r="J102" s="18"/>
      <c r="K102" s="17"/>
      <c r="L102" s="18"/>
    </row>
    <row r="103" spans="1:12" s="3" customFormat="1" ht="30">
      <c r="A103" s="15">
        <v>100</v>
      </c>
      <c r="B103" s="16" t="s">
        <v>430</v>
      </c>
      <c r="C103" s="15" t="s">
        <v>431</v>
      </c>
      <c r="D103" s="16" t="s">
        <v>432</v>
      </c>
      <c r="E103" s="17">
        <v>42312</v>
      </c>
      <c r="F103" s="18">
        <v>27007</v>
      </c>
      <c r="G103" s="16" t="s">
        <v>433</v>
      </c>
      <c r="H103" s="19">
        <v>8989</v>
      </c>
      <c r="I103" s="15" t="s">
        <v>21</v>
      </c>
      <c r="J103" s="18">
        <f>5460+21507</f>
        <v>26967</v>
      </c>
      <c r="K103" s="20" t="s">
        <v>434</v>
      </c>
      <c r="L103" s="18"/>
    </row>
    <row r="104" spans="1:12" s="3" customFormat="1" ht="30">
      <c r="A104" s="15">
        <v>101</v>
      </c>
      <c r="B104" s="16" t="s">
        <v>435</v>
      </c>
      <c r="C104" s="15" t="s">
        <v>436</v>
      </c>
      <c r="D104" s="16" t="s">
        <v>437</v>
      </c>
      <c r="E104" s="17">
        <v>42313</v>
      </c>
      <c r="F104" s="18">
        <v>4590</v>
      </c>
      <c r="G104" s="16" t="s">
        <v>438</v>
      </c>
      <c r="H104" s="19" t="s">
        <v>216</v>
      </c>
      <c r="I104" s="15" t="s">
        <v>216</v>
      </c>
      <c r="J104" s="18">
        <f>3870</f>
        <v>3870</v>
      </c>
      <c r="K104" s="17">
        <v>42318</v>
      </c>
      <c r="L104" s="18"/>
    </row>
    <row r="105" spans="1:12" s="3" customFormat="1" ht="45">
      <c r="A105" s="15">
        <v>102</v>
      </c>
      <c r="B105" s="16" t="s">
        <v>157</v>
      </c>
      <c r="C105" s="16" t="s">
        <v>158</v>
      </c>
      <c r="D105" s="16" t="s">
        <v>439</v>
      </c>
      <c r="E105" s="17">
        <v>42314</v>
      </c>
      <c r="F105" s="18">
        <v>1795</v>
      </c>
      <c r="G105" s="16" t="s">
        <v>440</v>
      </c>
      <c r="H105" s="19" t="s">
        <v>216</v>
      </c>
      <c r="I105" s="15" t="s">
        <v>216</v>
      </c>
      <c r="J105" s="18"/>
      <c r="K105" s="17"/>
      <c r="L105" s="18"/>
    </row>
    <row r="106" spans="1:12" s="3" customFormat="1" ht="30">
      <c r="A106" s="15">
        <v>103</v>
      </c>
      <c r="B106" s="16" t="s">
        <v>240</v>
      </c>
      <c r="C106" s="15" t="s">
        <v>441</v>
      </c>
      <c r="D106" s="16" t="s">
        <v>442</v>
      </c>
      <c r="E106" s="17">
        <v>42312</v>
      </c>
      <c r="F106" s="18">
        <v>6992.21</v>
      </c>
      <c r="G106" s="16" t="s">
        <v>243</v>
      </c>
      <c r="H106" s="19" t="s">
        <v>216</v>
      </c>
      <c r="I106" s="15" t="s">
        <v>21</v>
      </c>
      <c r="J106" s="18"/>
      <c r="K106" s="17"/>
      <c r="L106" s="18"/>
    </row>
    <row r="107" spans="1:12" s="3" customFormat="1" ht="30">
      <c r="A107" s="15">
        <v>104</v>
      </c>
      <c r="B107" s="16" t="s">
        <v>240</v>
      </c>
      <c r="C107" s="15" t="s">
        <v>441</v>
      </c>
      <c r="D107" s="16" t="s">
        <v>443</v>
      </c>
      <c r="E107" s="17">
        <v>42312</v>
      </c>
      <c r="F107" s="18">
        <v>711.07</v>
      </c>
      <c r="G107" s="16" t="s">
        <v>243</v>
      </c>
      <c r="H107" s="19" t="s">
        <v>216</v>
      </c>
      <c r="I107" s="15" t="s">
        <v>21</v>
      </c>
      <c r="J107" s="18"/>
      <c r="K107" s="17"/>
      <c r="L107" s="18"/>
    </row>
    <row r="108" spans="1:12" s="3" customFormat="1" ht="30">
      <c r="A108" s="15">
        <v>105</v>
      </c>
      <c r="B108" s="16" t="s">
        <v>240</v>
      </c>
      <c r="C108" s="15" t="s">
        <v>441</v>
      </c>
      <c r="D108" s="16" t="s">
        <v>444</v>
      </c>
      <c r="E108" s="17">
        <v>42312</v>
      </c>
      <c r="F108" s="18">
        <v>1066.61</v>
      </c>
      <c r="G108" s="16" t="s">
        <v>243</v>
      </c>
      <c r="H108" s="19" t="s">
        <v>216</v>
      </c>
      <c r="I108" s="15" t="s">
        <v>21</v>
      </c>
      <c r="J108" s="18"/>
      <c r="K108" s="17"/>
      <c r="L108" s="18"/>
    </row>
    <row r="109" spans="1:12" s="3" customFormat="1" ht="30">
      <c r="A109" s="15">
        <v>106</v>
      </c>
      <c r="B109" s="16" t="s">
        <v>445</v>
      </c>
      <c r="C109" s="15" t="s">
        <v>446</v>
      </c>
      <c r="D109" s="16" t="s">
        <v>447</v>
      </c>
      <c r="E109" s="17">
        <v>42317</v>
      </c>
      <c r="F109" s="18">
        <v>11877.58</v>
      </c>
      <c r="G109" s="16" t="s">
        <v>448</v>
      </c>
      <c r="H109" s="19" t="s">
        <v>216</v>
      </c>
      <c r="I109" s="15" t="s">
        <v>216</v>
      </c>
      <c r="J109" s="18"/>
      <c r="K109" s="17"/>
      <c r="L109" s="18"/>
    </row>
    <row r="110" spans="1:12" s="3" customFormat="1" ht="60">
      <c r="A110" s="15">
        <v>107</v>
      </c>
      <c r="B110" s="16" t="s">
        <v>449</v>
      </c>
      <c r="C110" s="16" t="s">
        <v>450</v>
      </c>
      <c r="D110" s="16" t="s">
        <v>451</v>
      </c>
      <c r="E110" s="17">
        <v>42317</v>
      </c>
      <c r="F110" s="18">
        <v>80000</v>
      </c>
      <c r="G110" s="16" t="s">
        <v>452</v>
      </c>
      <c r="H110" s="19" t="s">
        <v>216</v>
      </c>
      <c r="I110" s="15" t="s">
        <v>216</v>
      </c>
      <c r="J110" s="18"/>
      <c r="K110" s="17"/>
      <c r="L110" s="18"/>
    </row>
    <row r="111" spans="1:12" s="3" customFormat="1" ht="30">
      <c r="A111" s="15">
        <v>108</v>
      </c>
      <c r="B111" s="16" t="s">
        <v>240</v>
      </c>
      <c r="C111" s="15" t="s">
        <v>441</v>
      </c>
      <c r="D111" s="20" t="s">
        <v>453</v>
      </c>
      <c r="E111" s="17">
        <v>42310</v>
      </c>
      <c r="F111" s="18">
        <v>4274.16</v>
      </c>
      <c r="G111" s="16" t="s">
        <v>243</v>
      </c>
      <c r="H111" s="19" t="s">
        <v>216</v>
      </c>
      <c r="I111" s="15" t="s">
        <v>21</v>
      </c>
      <c r="J111" s="18"/>
      <c r="K111" s="17"/>
      <c r="L111" s="18"/>
    </row>
    <row r="112" spans="1:12" s="3" customFormat="1" ht="30">
      <c r="A112" s="15">
        <v>109</v>
      </c>
      <c r="B112" s="16" t="s">
        <v>240</v>
      </c>
      <c r="C112" s="15" t="s">
        <v>441</v>
      </c>
      <c r="D112" s="16" t="s">
        <v>454</v>
      </c>
      <c r="E112" s="17">
        <v>42310</v>
      </c>
      <c r="F112" s="18">
        <v>571.3</v>
      </c>
      <c r="G112" s="16" t="s">
        <v>243</v>
      </c>
      <c r="H112" s="19" t="s">
        <v>216</v>
      </c>
      <c r="I112" s="15" t="s">
        <v>21</v>
      </c>
      <c r="J112" s="18"/>
      <c r="K112" s="17"/>
      <c r="L112" s="18"/>
    </row>
    <row r="113" spans="1:12" s="3" customFormat="1" ht="30">
      <c r="A113" s="15">
        <v>110</v>
      </c>
      <c r="B113" s="16" t="s">
        <v>240</v>
      </c>
      <c r="C113" s="15" t="s">
        <v>441</v>
      </c>
      <c r="D113" s="16" t="s">
        <v>455</v>
      </c>
      <c r="E113" s="17">
        <v>42310</v>
      </c>
      <c r="F113" s="18">
        <v>2724.53</v>
      </c>
      <c r="G113" s="16" t="s">
        <v>243</v>
      </c>
      <c r="H113" s="19" t="s">
        <v>216</v>
      </c>
      <c r="I113" s="15" t="s">
        <v>21</v>
      </c>
      <c r="J113" s="18"/>
      <c r="K113" s="17"/>
      <c r="L113" s="18"/>
    </row>
    <row r="114" spans="1:12" s="3" customFormat="1" ht="30">
      <c r="A114" s="15">
        <v>111</v>
      </c>
      <c r="B114" s="16" t="s">
        <v>456</v>
      </c>
      <c r="C114" s="16" t="s">
        <v>223</v>
      </c>
      <c r="D114" s="16" t="s">
        <v>457</v>
      </c>
      <c r="E114" s="17">
        <v>42321</v>
      </c>
      <c r="F114" s="18">
        <v>2159.13</v>
      </c>
      <c r="G114" s="16" t="s">
        <v>458</v>
      </c>
      <c r="H114" s="19" t="s">
        <v>216</v>
      </c>
      <c r="I114" s="15" t="s">
        <v>216</v>
      </c>
      <c r="J114" s="18"/>
      <c r="K114" s="17"/>
      <c r="L114" s="18"/>
    </row>
    <row r="115" spans="1:12" s="3" customFormat="1" ht="30">
      <c r="A115" s="15">
        <v>112</v>
      </c>
      <c r="B115" s="16" t="s">
        <v>459</v>
      </c>
      <c r="C115" s="15" t="s">
        <v>460</v>
      </c>
      <c r="D115" s="16" t="s">
        <v>461</v>
      </c>
      <c r="E115" s="17">
        <v>42317</v>
      </c>
      <c r="F115" s="18">
        <v>9045.12</v>
      </c>
      <c r="G115" s="16" t="s">
        <v>462</v>
      </c>
      <c r="H115" s="19" t="s">
        <v>216</v>
      </c>
      <c r="I115" s="15" t="s">
        <v>21</v>
      </c>
      <c r="J115" s="18"/>
      <c r="K115" s="17"/>
      <c r="L115" s="18"/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KATERINA</cp:lastModifiedBy>
  <dcterms:created xsi:type="dcterms:W3CDTF">2015-04-09T05:06:43Z</dcterms:created>
  <dcterms:modified xsi:type="dcterms:W3CDTF">2015-11-23T08:43:21Z</dcterms:modified>
  <cp:category/>
  <cp:version/>
  <cp:contentType/>
  <cp:contentStatus/>
</cp:coreProperties>
</file>